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marcia_evans_osbm_nc_gov/Documents/Website/memos/"/>
    </mc:Choice>
  </mc:AlternateContent>
  <xr:revisionPtr revIDLastSave="30" documentId="8_{EA785F7C-F881-4057-99CA-5CCAD24F29AF}" xr6:coauthVersionLast="47" xr6:coauthVersionMax="47" xr10:uidLastSave="{49D89FED-2E9C-42FE-8D8A-94C1B9D7077C}"/>
  <bookViews>
    <workbookView xWindow="-110" yWindow="-110" windowWidth="22780" windowHeight="14540" xr2:uid="{00000000-000D-0000-FFFF-FFFF00000000}"/>
  </bookViews>
  <sheets>
    <sheet name="Table 1" sheetId="4" r:id="rId1"/>
    <sheet name="Table 1 Adjusted" sheetId="7" r:id="rId2"/>
    <sheet name="Table 2" sheetId="5" r:id="rId3"/>
    <sheet name="Table 2 Adjusted" sheetId="8" r:id="rId4"/>
    <sheet name="Top 3" sheetId="6" r:id="rId5"/>
  </sheets>
  <definedNames>
    <definedName name="_xlnm.Print_Area" localSheetId="1">'Table 1 Adjusted'!$A$2:$M$47</definedName>
    <definedName name="_xlnm.Print_Area" localSheetId="3">'Table 2 Adjusted'!$A$1:$K$43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4" l="1"/>
  <c r="J30" i="7"/>
  <c r="J49" i="7"/>
  <c r="F49" i="7"/>
  <c r="J50" i="7"/>
  <c r="E49" i="7"/>
  <c r="H51" i="4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5" i="5"/>
  <c r="K4" i="5"/>
  <c r="K47" i="5"/>
  <c r="F49" i="4"/>
  <c r="C37" i="6"/>
  <c r="C39" i="6"/>
  <c r="P27" i="7"/>
  <c r="Q25" i="4"/>
  <c r="Q27" i="4"/>
  <c r="Q26" i="4"/>
  <c r="J8" i="4"/>
  <c r="J9" i="4"/>
  <c r="E49" i="4"/>
  <c r="L44" i="4"/>
  <c r="G32" i="6"/>
  <c r="K45" i="8"/>
  <c r="L42" i="4"/>
  <c r="J42" i="4"/>
  <c r="N42" i="4"/>
  <c r="J40" i="4"/>
  <c r="F42" i="7"/>
  <c r="F42" i="4"/>
  <c r="F26" i="7"/>
  <c r="F5" i="4"/>
  <c r="F30" i="4"/>
  <c r="F39" i="4"/>
  <c r="F30" i="7"/>
  <c r="L30" i="7" s="1"/>
  <c r="H49" i="7"/>
  <c r="H49" i="4"/>
  <c r="G49" i="7"/>
  <c r="L30" i="4"/>
  <c r="N30" i="4"/>
  <c r="H47" i="5"/>
  <c r="G47" i="5"/>
  <c r="F47" i="5"/>
  <c r="E47" i="5"/>
  <c r="D47" i="5"/>
  <c r="C47" i="5"/>
  <c r="C48" i="5" s="1"/>
  <c r="M49" i="4"/>
  <c r="G49" i="4"/>
  <c r="N29" i="4"/>
  <c r="N28" i="4"/>
  <c r="N47" i="4"/>
  <c r="N7" i="4"/>
  <c r="N8" i="4"/>
  <c r="N9" i="4"/>
  <c r="N10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31" i="4"/>
  <c r="N32" i="4"/>
  <c r="N33" i="4"/>
  <c r="N34" i="4"/>
  <c r="N35" i="4"/>
  <c r="N36" i="4"/>
  <c r="N37" i="4"/>
  <c r="N38" i="4"/>
  <c r="N39" i="4"/>
  <c r="N40" i="4"/>
  <c r="N41" i="4"/>
  <c r="N43" i="4"/>
  <c r="N44" i="4"/>
  <c r="N45" i="4"/>
  <c r="N6" i="4"/>
  <c r="F6" i="4"/>
  <c r="F15" i="4"/>
  <c r="J45" i="8"/>
  <c r="I45" i="8"/>
  <c r="H45" i="8"/>
  <c r="G45" i="8"/>
  <c r="F45" i="8"/>
  <c r="E45" i="8"/>
  <c r="D45" i="8"/>
  <c r="C45" i="8"/>
  <c r="F47" i="7"/>
  <c r="F40" i="7"/>
  <c r="F45" i="7"/>
  <c r="F33" i="7"/>
  <c r="F34" i="7"/>
  <c r="F35" i="7"/>
  <c r="F36" i="7"/>
  <c r="F39" i="7"/>
  <c r="F20" i="7"/>
  <c r="F22" i="7"/>
  <c r="F23" i="7"/>
  <c r="F24" i="7"/>
  <c r="F27" i="7"/>
  <c r="F28" i="7"/>
  <c r="F31" i="7"/>
  <c r="F32" i="7"/>
  <c r="F15" i="7"/>
  <c r="F16" i="7"/>
  <c r="F17" i="7"/>
  <c r="F18" i="7"/>
  <c r="F19" i="7"/>
  <c r="F7" i="7"/>
  <c r="F10" i="7"/>
  <c r="A45" i="7"/>
  <c r="F44" i="7"/>
  <c r="A44" i="7"/>
  <c r="F43" i="7"/>
  <c r="A43" i="7"/>
  <c r="F41" i="7"/>
  <c r="L41" i="7" s="1"/>
  <c r="A41" i="7"/>
  <c r="A40" i="7"/>
  <c r="A39" i="7"/>
  <c r="F38" i="7"/>
  <c r="A38" i="7"/>
  <c r="J38" i="7" s="1"/>
  <c r="F37" i="7"/>
  <c r="P26" i="7" s="1"/>
  <c r="A37" i="7"/>
  <c r="A36" i="7"/>
  <c r="A35" i="7"/>
  <c r="A34" i="7"/>
  <c r="A33" i="7"/>
  <c r="A32" i="7"/>
  <c r="A31" i="7"/>
  <c r="F29" i="7"/>
  <c r="L29" i="7" s="1"/>
  <c r="A29" i="7"/>
  <c r="A28" i="7"/>
  <c r="A27" i="7"/>
  <c r="A26" i="7"/>
  <c r="F25" i="7"/>
  <c r="A25" i="7"/>
  <c r="A24" i="7"/>
  <c r="A23" i="7"/>
  <c r="A22" i="7"/>
  <c r="F21" i="7"/>
  <c r="A21" i="7"/>
  <c r="A20" i="7"/>
  <c r="A19" i="7"/>
  <c r="L19" i="7" s="1"/>
  <c r="A18" i="7"/>
  <c r="A17" i="7"/>
  <c r="A16" i="7"/>
  <c r="A15" i="7"/>
  <c r="F14" i="7"/>
  <c r="A14" i="7"/>
  <c r="F13" i="7"/>
  <c r="A13" i="7"/>
  <c r="F12" i="7"/>
  <c r="A12" i="7"/>
  <c r="J12" i="7" s="1"/>
  <c r="F11" i="7"/>
  <c r="A11" i="7"/>
  <c r="A10" i="7"/>
  <c r="F9" i="7"/>
  <c r="A9" i="7"/>
  <c r="F8" i="7"/>
  <c r="A8" i="7"/>
  <c r="A7" i="7"/>
  <c r="A6" i="7"/>
  <c r="F5" i="7"/>
  <c r="A5" i="7"/>
  <c r="L42" i="7" l="1"/>
  <c r="J42" i="7"/>
  <c r="L27" i="7"/>
  <c r="P25" i="7"/>
  <c r="J29" i="7"/>
  <c r="J10" i="7"/>
  <c r="L47" i="7"/>
  <c r="J47" i="7"/>
  <c r="L39" i="7"/>
  <c r="L37" i="7"/>
  <c r="J27" i="7"/>
  <c r="L31" i="7"/>
  <c r="L20" i="7"/>
  <c r="L28" i="7"/>
  <c r="J18" i="7"/>
  <c r="J11" i="7"/>
  <c r="J19" i="7"/>
  <c r="F6" i="7"/>
  <c r="L11" i="7"/>
  <c r="L38" i="7"/>
  <c r="M49" i="7"/>
  <c r="J16" i="7"/>
  <c r="L16" i="7"/>
  <c r="J21" i="7"/>
  <c r="L21" i="7"/>
  <c r="J15" i="7"/>
  <c r="L15" i="7"/>
  <c r="L34" i="7"/>
  <c r="J34" i="7"/>
  <c r="J8" i="7"/>
  <c r="L8" i="7"/>
  <c r="J9" i="7"/>
  <c r="L9" i="7"/>
  <c r="L14" i="7"/>
  <c r="J14" i="7"/>
  <c r="L23" i="7"/>
  <c r="J23" i="7"/>
  <c r="L26" i="7"/>
  <c r="J26" i="7"/>
  <c r="L33" i="7"/>
  <c r="J33" i="7"/>
  <c r="L43" i="7"/>
  <c r="J43" i="7"/>
  <c r="L13" i="7"/>
  <c r="J13" i="7"/>
  <c r="L22" i="7"/>
  <c r="J22" i="7"/>
  <c r="L32" i="7"/>
  <c r="J32" i="7"/>
  <c r="J41" i="7"/>
  <c r="J35" i="7"/>
  <c r="L35" i="7"/>
  <c r="J36" i="7"/>
  <c r="L7" i="7"/>
  <c r="J7" i="7"/>
  <c r="L17" i="7"/>
  <c r="L40" i="7"/>
  <c r="J40" i="7"/>
  <c r="J24" i="7"/>
  <c r="L24" i="7"/>
  <c r="J25" i="7"/>
  <c r="J44" i="7"/>
  <c r="L44" i="7"/>
  <c r="L45" i="7"/>
  <c r="L12" i="7"/>
  <c r="J17" i="7"/>
  <c r="J45" i="7"/>
  <c r="J20" i="7"/>
  <c r="L25" i="7"/>
  <c r="J31" i="7"/>
  <c r="L36" i="7"/>
  <c r="J39" i="7"/>
  <c r="J28" i="7"/>
  <c r="J37" i="7"/>
  <c r="L10" i="7"/>
  <c r="L18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3" i="6"/>
  <c r="G34" i="6"/>
  <c r="G35" i="6"/>
  <c r="G36" i="6"/>
  <c r="G5" i="6"/>
  <c r="F47" i="4"/>
  <c r="J6" i="7" l="1"/>
  <c r="C40" i="6"/>
  <c r="L47" i="4"/>
  <c r="N47" i="7"/>
  <c r="N5" i="7"/>
  <c r="L6" i="7"/>
  <c r="L49" i="7" s="1"/>
  <c r="N6" i="7"/>
  <c r="H51" i="7"/>
  <c r="I47" i="5"/>
  <c r="J47" i="5"/>
  <c r="N31" i="7" l="1"/>
  <c r="N25" i="7"/>
  <c r="N37" i="7"/>
  <c r="N40" i="7"/>
  <c r="N44" i="7"/>
  <c r="N9" i="7"/>
  <c r="N36" i="7"/>
  <c r="N45" i="7"/>
  <c r="N26" i="7"/>
  <c r="N23" i="7"/>
  <c r="N22" i="7"/>
  <c r="N20" i="7"/>
  <c r="N18" i="7"/>
  <c r="N16" i="7"/>
  <c r="N41" i="7"/>
  <c r="N21" i="7"/>
  <c r="N7" i="7"/>
  <c r="N11" i="7"/>
  <c r="N39" i="7"/>
  <c r="N32" i="7"/>
  <c r="N24" i="7"/>
  <c r="N33" i="7"/>
  <c r="N34" i="7"/>
  <c r="N43" i="7"/>
  <c r="N35" i="7"/>
  <c r="N38" i="7"/>
  <c r="N15" i="7"/>
  <c r="N27" i="7"/>
  <c r="N14" i="7"/>
  <c r="N29" i="7"/>
  <c r="N19" i="7"/>
  <c r="J47" i="4"/>
  <c r="J49" i="4" s="1"/>
  <c r="A5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1" i="4"/>
  <c r="F32" i="4"/>
  <c r="F33" i="4"/>
  <c r="F34" i="4"/>
  <c r="F35" i="4"/>
  <c r="F36" i="4"/>
  <c r="F37" i="4"/>
  <c r="F38" i="4"/>
  <c r="F40" i="4"/>
  <c r="F41" i="4"/>
  <c r="F43" i="4"/>
  <c r="L43" i="4" s="1"/>
  <c r="F44" i="4"/>
  <c r="F4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1" i="4"/>
  <c r="A32" i="4"/>
  <c r="A33" i="4"/>
  <c r="A34" i="4"/>
  <c r="A35" i="4"/>
  <c r="A36" i="4"/>
  <c r="A37" i="4"/>
  <c r="A38" i="4"/>
  <c r="A39" i="4"/>
  <c r="A40" i="4"/>
  <c r="A41" i="4"/>
  <c r="A43" i="4"/>
  <c r="A44" i="4"/>
  <c r="A45" i="4"/>
  <c r="N30" i="7" l="1"/>
  <c r="N42" i="7"/>
  <c r="N13" i="7"/>
  <c r="N28" i="7"/>
  <c r="N8" i="7"/>
  <c r="N10" i="7"/>
  <c r="N12" i="7"/>
  <c r="N17" i="7"/>
  <c r="O5" i="4"/>
  <c r="L33" i="4"/>
  <c r="J32" i="4"/>
  <c r="J7" i="4"/>
  <c r="O6" i="4"/>
  <c r="B43" i="8"/>
  <c r="B41" i="8"/>
  <c r="B40" i="8"/>
  <c r="B39" i="8"/>
  <c r="B37" i="8"/>
  <c r="B36" i="8"/>
  <c r="B35" i="8"/>
  <c r="B34" i="8"/>
  <c r="B33" i="8"/>
  <c r="B32" i="8"/>
  <c r="B31" i="8"/>
  <c r="B30" i="8"/>
  <c r="B29" i="8"/>
  <c r="B28" i="8"/>
  <c r="B27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L19" i="4"/>
  <c r="L11" i="4"/>
  <c r="L21" i="4"/>
  <c r="L37" i="4"/>
  <c r="L27" i="4"/>
  <c r="L35" i="4"/>
  <c r="L18" i="4"/>
  <c r="L34" i="4"/>
  <c r="L25" i="4"/>
  <c r="L29" i="4"/>
  <c r="L20" i="4"/>
  <c r="L36" i="4"/>
  <c r="L41" i="4"/>
  <c r="L24" i="4"/>
  <c r="L8" i="4"/>
  <c r="L38" i="4"/>
  <c r="L13" i="4"/>
  <c r="L12" i="4"/>
  <c r="L45" i="4"/>
  <c r="J28" i="4"/>
  <c r="J20" i="4"/>
  <c r="J12" i="4"/>
  <c r="L26" i="4"/>
  <c r="L10" i="4"/>
  <c r="L40" i="4"/>
  <c r="L32" i="4"/>
  <c r="L23" i="4"/>
  <c r="L15" i="4"/>
  <c r="L7" i="4"/>
  <c r="L28" i="4"/>
  <c r="L39" i="4"/>
  <c r="L31" i="4"/>
  <c r="L22" i="4"/>
  <c r="L14" i="4"/>
  <c r="J37" i="4"/>
  <c r="J21" i="4"/>
  <c r="L9" i="4"/>
  <c r="L17" i="4"/>
  <c r="L16" i="4"/>
  <c r="J13" i="4"/>
  <c r="J38" i="4"/>
  <c r="J29" i="4"/>
  <c r="J39" i="4"/>
  <c r="J31" i="4"/>
  <c r="J22" i="4"/>
  <c r="J14" i="4"/>
  <c r="J45" i="4"/>
  <c r="J36" i="4"/>
  <c r="J27" i="4"/>
  <c r="J19" i="4"/>
  <c r="J11" i="4"/>
  <c r="J44" i="4"/>
  <c r="J35" i="4"/>
  <c r="J26" i="4"/>
  <c r="J18" i="4"/>
  <c r="J10" i="4"/>
  <c r="J43" i="4"/>
  <c r="J34" i="4"/>
  <c r="J25" i="4"/>
  <c r="J17" i="4"/>
  <c r="J41" i="4"/>
  <c r="J33" i="4"/>
  <c r="J24" i="4"/>
  <c r="J16" i="4"/>
  <c r="J23" i="4"/>
  <c r="J15" i="4"/>
  <c r="O7" i="4" l="1"/>
  <c r="F50" i="4"/>
  <c r="O47" i="4"/>
  <c r="O45" i="4"/>
  <c r="O44" i="4"/>
  <c r="O43" i="4"/>
  <c r="O41" i="4"/>
  <c r="O40" i="4"/>
  <c r="O39" i="4"/>
  <c r="O38" i="4"/>
  <c r="O37" i="4"/>
  <c r="O36" i="4"/>
  <c r="O35" i="4"/>
  <c r="O34" i="4"/>
  <c r="O33" i="4"/>
  <c r="O32" i="4"/>
  <c r="O31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J6" i="4"/>
  <c r="J50" i="4" s="1"/>
  <c r="L6" i="4"/>
  <c r="L49" i="4" s="1"/>
  <c r="O30" i="4" l="1"/>
  <c r="O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Barber, Samuel</author>
  </authors>
  <commentList>
    <comment ref="I50" authorId="0" shapeId="0" xr:uid="{6528DA3D-ED98-4519-8091-89584A9B5467}">
      <text>
        <r>
          <rPr>
            <sz val="11"/>
            <rFont val="Calibri"/>
          </rPr>
          <t xml:space="preserve">Barber, Samuel:
Including NCGA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Barber, Samuel</author>
  </authors>
  <commentList>
    <comment ref="I50" authorId="0" shapeId="0" xr:uid="{0E83D20C-0114-4F45-AE5B-914F892F5614}">
      <text>
        <r>
          <rPr>
            <sz val="11"/>
            <rFont val="Calibri"/>
          </rPr>
          <t xml:space="preserve">Barber, Samuel:
Including NCGA
</t>
        </r>
      </text>
    </comment>
  </commentList>
</comments>
</file>

<file path=xl/sharedStrings.xml><?xml version="1.0" encoding="utf-8"?>
<sst xmlns="http://schemas.openxmlformats.org/spreadsheetml/2006/main" count="338" uniqueCount="128">
  <si>
    <t>($ in thousands)</t>
  </si>
  <si>
    <t>From BD 701</t>
  </si>
  <si>
    <t>From RK 341</t>
  </si>
  <si>
    <t>From Bo149-1</t>
  </si>
  <si>
    <t>From BO0112</t>
  </si>
  <si>
    <t>531xx Personal Services</t>
  </si>
  <si>
    <t>Amount of Lapsed Salary</t>
  </si>
  <si>
    <t>FTEs</t>
  </si>
  <si>
    <t>Budget Code</t>
  </si>
  <si>
    <t>Agency</t>
  </si>
  <si>
    <t>Budget Code Lookup (non #)</t>
  </si>
  <si>
    <t>Certified</t>
  </si>
  <si>
    <t>Year-end Actual Expenditures</t>
  </si>
  <si>
    <t>Generated</t>
  </si>
  <si>
    <t>Reallocated to 531XX Accounts</t>
  </si>
  <si>
    <t>Reallocated to non- 531XX Accounts</t>
  </si>
  <si>
    <t>% GF</t>
  </si>
  <si>
    <t>Est. from Net Appropriation</t>
  </si>
  <si>
    <t>% non-GF</t>
  </si>
  <si>
    <t>Est. from Other Sources</t>
  </si>
  <si>
    <t>Est. Vacancies</t>
  </si>
  <si>
    <t>Est. Vacancy Rate</t>
  </si>
  <si>
    <t>General Assembly</t>
  </si>
  <si>
    <t>11000</t>
  </si>
  <si>
    <t>Administrative Office of the Courts</t>
  </si>
  <si>
    <t>12000</t>
  </si>
  <si>
    <t>Indigent Defense</t>
  </si>
  <si>
    <t>12001</t>
  </si>
  <si>
    <t>Office of the Governor</t>
  </si>
  <si>
    <t>13000</t>
  </si>
  <si>
    <t>State Budget &amp; Management</t>
  </si>
  <si>
    <t>13005</t>
  </si>
  <si>
    <t>Military &amp; Veterans Affairs</t>
  </si>
  <si>
    <t>13050</t>
  </si>
  <si>
    <t>Office of the Lt. Governor</t>
  </si>
  <si>
    <t>13100</t>
  </si>
  <si>
    <t> </t>
  </si>
  <si>
    <t>-</t>
  </si>
  <si>
    <t>Secretary of State</t>
  </si>
  <si>
    <t>13200</t>
  </si>
  <si>
    <t>State Auditor</t>
  </si>
  <si>
    <t>13300</t>
  </si>
  <si>
    <t>State Treasurer</t>
  </si>
  <si>
    <t>13410</t>
  </si>
  <si>
    <t>Public Instruction</t>
  </si>
  <si>
    <t>13510</t>
  </si>
  <si>
    <t>Justice</t>
  </si>
  <si>
    <t>13600</t>
  </si>
  <si>
    <t>Agriculture &amp; Consumer Services</t>
  </si>
  <si>
    <t>13700</t>
  </si>
  <si>
    <t>Labor</t>
  </si>
  <si>
    <t>13800</t>
  </si>
  <si>
    <t>Insurance</t>
  </si>
  <si>
    <t>13900</t>
  </si>
  <si>
    <t>Industrial Commission</t>
  </si>
  <si>
    <t>13902</t>
  </si>
  <si>
    <t>Adminsitration</t>
  </si>
  <si>
    <t>14100</t>
  </si>
  <si>
    <t>State Human Resources</t>
  </si>
  <si>
    <t>14111</t>
  </si>
  <si>
    <t>State Controller</t>
  </si>
  <si>
    <t>14160</t>
  </si>
  <si>
    <t>Environmental Quality</t>
  </si>
  <si>
    <t>14300</t>
  </si>
  <si>
    <t>Wildlife Resources</t>
  </si>
  <si>
    <t>14350</t>
  </si>
  <si>
    <t>DHHS</t>
  </si>
  <si>
    <t>DHHS-Central Management</t>
  </si>
  <si>
    <t>14410</t>
  </si>
  <si>
    <t>DPS</t>
  </si>
  <si>
    <t>DHHS-Aging</t>
  </si>
  <si>
    <t>14411</t>
  </si>
  <si>
    <t>DAC</t>
  </si>
  <si>
    <t>DHHS-Child Development</t>
  </si>
  <si>
    <t>14420</t>
  </si>
  <si>
    <t>DHHS-Public Health</t>
  </si>
  <si>
    <t>14430</t>
  </si>
  <si>
    <t>DHHS-DCFW</t>
  </si>
  <si>
    <t>DHHS-Social Services</t>
  </si>
  <si>
    <t>14440</t>
  </si>
  <si>
    <t>DHHS-Health Benefits</t>
  </si>
  <si>
    <t>14445</t>
  </si>
  <si>
    <t>DHHS-Blind/Deag/Heard of Hearing</t>
  </si>
  <si>
    <t>14450</t>
  </si>
  <si>
    <t>DHHS-DMH/DD/SAS</t>
  </si>
  <si>
    <t>14460</t>
  </si>
  <si>
    <t>DHHS-Health Service Regulation</t>
  </si>
  <si>
    <t>14470</t>
  </si>
  <si>
    <t>DHHS-Vocational Rehab</t>
  </si>
  <si>
    <t>14480</t>
  </si>
  <si>
    <t>Public Safety</t>
  </si>
  <si>
    <t>14550</t>
  </si>
  <si>
    <t>Commerce</t>
  </si>
  <si>
    <t>14600</t>
  </si>
  <si>
    <t>Information Technology</t>
  </si>
  <si>
    <t>14660</t>
  </si>
  <si>
    <t>Revenue</t>
  </si>
  <si>
    <t>14700</t>
  </si>
  <si>
    <t>Cultural &amp; Natural Resources</t>
  </si>
  <si>
    <t>14800</t>
  </si>
  <si>
    <t>Adult Corrections</t>
  </si>
  <si>
    <t>Community Colleges</t>
  </si>
  <si>
    <t>16800</t>
  </si>
  <si>
    <t>State Board of Elections</t>
  </si>
  <si>
    <t>18025</t>
  </si>
  <si>
    <t>Adminsitrative Hearings</t>
  </si>
  <si>
    <t>18210</t>
  </si>
  <si>
    <t>Transportation</t>
  </si>
  <si>
    <t>84210</t>
  </si>
  <si>
    <t>Totals:</t>
  </si>
  <si>
    <t>Hwy Fund:</t>
  </si>
  <si>
    <t>Receipts:</t>
  </si>
  <si>
    <t>General Fund:</t>
  </si>
  <si>
    <t xml:space="preserve">Table 2: </t>
  </si>
  <si>
    <t>General Fund Agency Lapsed Salary Reallocations by Account Group</t>
  </si>
  <si>
    <t>531xx
Personal Services</t>
  </si>
  <si>
    <t>532xx
Purchased Services</t>
  </si>
  <si>
    <t>533xx
Supplies</t>
  </si>
  <si>
    <t>543xx
Property, Plant &amp; Equip.</t>
  </si>
  <si>
    <t>535xx
Other Expenses</t>
  </si>
  <si>
    <t>536xx
Aid &amp; Public Assistance</t>
  </si>
  <si>
    <t>537xx
Resserves</t>
  </si>
  <si>
    <t>538xx
Intergov't Transactions</t>
  </si>
  <si>
    <t xml:space="preserve"> Total Used</t>
  </si>
  <si>
    <t>From Bo49-1</t>
  </si>
  <si>
    <t>HHS</t>
  </si>
  <si>
    <t xml:space="preserve">Total: </t>
  </si>
  <si>
    <t>Top 3 only: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</si>
</sst>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#,##0.0,_);\(#,##0.0,\)"/>
    <numFmt numFmtId="167" formatCode="_(* #,##0_);_(* \(#,##0\);_(* &quot;-&quot;??_);_(@_)"/>
    <numFmt numFmtId="168" formatCode="_(&quot;$&quot;* #,##0.0,_);_(&quot;$&quot;* \(#,##0.0,\);_(&quot;$&quot;* &quot;-&quot;??_);_(@_)"/>
    <numFmt numFmtId="169" formatCode="&quot;$&quot;#,##0"/>
    <numFmt numFmtId="170" formatCode="_([$$-409]* #,##0_);_([$$-409]* \(#,##0\);_([$$-409]* &quot;-&quot;??_);_(@_)"/>
    <numFmt numFmtId="171" formatCode="_(&quot;$&quot;* #,##0.0_);_(&quot;$&quot;* \(#,##0.0\);_(&quot;$&quot;* &quot;-&quot;?_);_(@_)"/>
  </numFmts>
  <fonts count="28">
    <font>
      <sz val="11"/>
      <name val="Calibri"/>
    </font>
    <font>
      <sz val="11"/>
      <color rgb="FF00000A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u val="singleAccounting"/>
      <sz val="11"/>
      <color theme="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theme="5"/>
      <name val="Calibri"/>
      <family val="2"/>
    </font>
    <font>
      <sz val="11"/>
      <color rgb="FF00000A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Arial"/>
    </font>
    <font>
      <sz val="11"/>
      <color rgb="FF000000"/>
      <name val="Calibri"/>
    </font>
    <font>
      <sz val="11"/>
      <color rgb="FF333333"/>
      <name val="Calibri"/>
    </font>
    <font>
      <sz val="11"/>
      <color rgb="FFFFFFFF"/>
      <name val="Calibri"/>
    </font>
    <font>
      <sz val="11"/>
      <color rgb="FF00000A"/>
      <name val="Calibri"/>
    </font>
    <font>
      <sz val="11"/>
      <name val="Calibri"/>
      <scheme val="minor"/>
    </font>
    <font>
      <sz val="11"/>
      <color rgb="FF000000"/>
      <name val="Calibri"/>
      <family val="2"/>
    </font>
    <font>
      <sz val="10"/>
      <color rgb="FFC00000"/>
      <name val="Tahoma"/>
      <family val="2"/>
    </font>
    <font>
      <sz val="11"/>
      <color rgb="FFC00000"/>
      <name val="Calibri"/>
      <family val="2"/>
    </font>
    <font>
      <sz val="11"/>
      <color rgb="FFC00000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2" applyNumberFormat="1" applyFont="1"/>
    <xf numFmtId="165" fontId="0" fillId="0" borderId="0" xfId="3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165" fontId="7" fillId="0" borderId="0" xfId="3" applyNumberFormat="1" applyFont="1"/>
    <xf numFmtId="165" fontId="8" fillId="2" borderId="5" xfId="3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9" fillId="3" borderId="0" xfId="0" applyFont="1" applyFill="1"/>
    <xf numFmtId="0" fontId="9" fillId="0" borderId="0" xfId="0" applyFont="1"/>
    <xf numFmtId="43" fontId="2" fillId="0" borderId="0" xfId="1" applyFont="1" applyAlignment="1">
      <alignment horizontal="center"/>
    </xf>
    <xf numFmtId="0" fontId="12" fillId="0" borderId="0" xfId="0" applyFont="1"/>
    <xf numFmtId="166" fontId="0" fillId="0" borderId="0" xfId="3" applyNumberFormat="1" applyFont="1"/>
    <xf numFmtId="166" fontId="1" fillId="0" borderId="0" xfId="3" applyNumberFormat="1" applyFont="1" applyFill="1"/>
    <xf numFmtId="166" fontId="0" fillId="0" borderId="0" xfId="3" applyNumberFormat="1" applyFont="1" applyFill="1"/>
    <xf numFmtId="166" fontId="0" fillId="0" borderId="0" xfId="0" applyNumberFormat="1"/>
    <xf numFmtId="9" fontId="0" fillId="0" borderId="0" xfId="2" applyFont="1"/>
    <xf numFmtId="164" fontId="5" fillId="0" borderId="0" xfId="2" applyNumberFormat="1" applyFont="1" applyFill="1"/>
    <xf numFmtId="165" fontId="0" fillId="0" borderId="0" xfId="0" applyNumberFormat="1"/>
    <xf numFmtId="165" fontId="13" fillId="0" borderId="0" xfId="3" applyNumberFormat="1" applyFont="1" applyAlignment="1">
      <alignment horizontal="right"/>
    </xf>
    <xf numFmtId="0" fontId="6" fillId="0" borderId="0" xfId="0" applyFont="1" applyAlignment="1">
      <alignment horizontal="right"/>
    </xf>
    <xf numFmtId="167" fontId="0" fillId="0" borderId="0" xfId="1" applyNumberFormat="1" applyFont="1"/>
    <xf numFmtId="0" fontId="10" fillId="3" borderId="0" xfId="0" applyFont="1" applyFill="1" applyAlignment="1">
      <alignment wrapText="1"/>
    </xf>
    <xf numFmtId="0" fontId="14" fillId="0" borderId="0" xfId="0" applyFont="1"/>
    <xf numFmtId="164" fontId="14" fillId="0" borderId="0" xfId="2" applyNumberFormat="1" applyFont="1"/>
    <xf numFmtId="164" fontId="7" fillId="0" borderId="0" xfId="2" applyNumberFormat="1" applyFont="1"/>
    <xf numFmtId="37" fontId="0" fillId="0" borderId="0" xfId="3" applyNumberFormat="1" applyFont="1"/>
    <xf numFmtId="37" fontId="0" fillId="0" borderId="0" xfId="3" applyNumberFormat="1" applyFont="1" applyBorder="1"/>
    <xf numFmtId="0" fontId="20" fillId="0" borderId="0" xfId="0" applyFont="1"/>
    <xf numFmtId="166" fontId="15" fillId="0" borderId="0" xfId="4" applyNumberFormat="1" applyFont="1"/>
    <xf numFmtId="166" fontId="7" fillId="0" borderId="0" xfId="4" applyNumberFormat="1" applyFont="1"/>
    <xf numFmtId="37" fontId="2" fillId="0" borderId="0" xfId="1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6" fontId="16" fillId="0" borderId="0" xfId="0" applyNumberFormat="1" applyFont="1"/>
    <xf numFmtId="9" fontId="17" fillId="0" borderId="0" xfId="0" applyNumberFormat="1" applyFont="1"/>
    <xf numFmtId="0" fontId="19" fillId="0" borderId="0" xfId="0" applyFont="1"/>
    <xf numFmtId="9" fontId="18" fillId="0" borderId="0" xfId="0" applyNumberFormat="1" applyFont="1"/>
    <xf numFmtId="9" fontId="18" fillId="0" borderId="0" xfId="0" applyNumberFormat="1" applyFont="1" applyAlignment="1">
      <alignment horizontal="right"/>
    </xf>
    <xf numFmtId="166" fontId="21" fillId="0" borderId="0" xfId="0" applyNumberFormat="1" applyFont="1"/>
    <xf numFmtId="166" fontId="22" fillId="0" borderId="0" xfId="4" applyNumberFormat="1" applyFont="1"/>
    <xf numFmtId="166" fontId="16" fillId="0" borderId="0" xfId="0" applyNumberFormat="1" applyFont="1" applyAlignment="1">
      <alignment horizontal="right"/>
    </xf>
    <xf numFmtId="4" fontId="19" fillId="0" borderId="0" xfId="0" applyNumberFormat="1" applyFont="1"/>
    <xf numFmtId="166" fontId="0" fillId="0" borderId="0" xfId="3" applyNumberFormat="1" applyFont="1" applyFill="1" applyBorder="1"/>
    <xf numFmtId="164" fontId="0" fillId="0" borderId="0" xfId="2" applyNumberFormat="1" applyFont="1" applyFill="1"/>
    <xf numFmtId="167" fontId="0" fillId="0" borderId="0" xfId="1" applyNumberFormat="1" applyFont="1" applyFill="1"/>
    <xf numFmtId="166" fontId="23" fillId="0" borderId="0" xfId="3" applyNumberFormat="1" applyFont="1"/>
    <xf numFmtId="0" fontId="23" fillId="0" borderId="0" xfId="0" applyFont="1"/>
    <xf numFmtId="166" fontId="24" fillId="0" borderId="0" xfId="0" applyNumberFormat="1" applyFont="1"/>
    <xf numFmtId="166" fontId="25" fillId="0" borderId="0" xfId="3" applyNumberFormat="1" applyFont="1"/>
    <xf numFmtId="164" fontId="25" fillId="0" borderId="0" xfId="2" applyNumberFormat="1" applyFont="1"/>
    <xf numFmtId="0" fontId="25" fillId="0" borderId="0" xfId="0" applyFont="1"/>
    <xf numFmtId="164" fontId="26" fillId="0" borderId="0" xfId="2" applyNumberFormat="1" applyFont="1"/>
    <xf numFmtId="0" fontId="26" fillId="0" borderId="0" xfId="0" applyFont="1"/>
    <xf numFmtId="166" fontId="7" fillId="0" borderId="0" xfId="3" applyNumberFormat="1" applyFont="1"/>
    <xf numFmtId="169" fontId="0" fillId="0" borderId="0" xfId="3" applyNumberFormat="1" applyFont="1"/>
    <xf numFmtId="169" fontId="13" fillId="0" borderId="0" xfId="2" applyNumberFormat="1" applyFont="1" applyAlignment="1">
      <alignment horizontal="right"/>
    </xf>
    <xf numFmtId="169" fontId="0" fillId="0" borderId="0" xfId="2" applyNumberFormat="1" applyFont="1"/>
    <xf numFmtId="169" fontId="0" fillId="0" borderId="0" xfId="0" applyNumberFormat="1"/>
    <xf numFmtId="166" fontId="1" fillId="0" borderId="0" xfId="4" applyNumberFormat="1" applyFont="1"/>
    <xf numFmtId="166" fontId="2" fillId="0" borderId="0" xfId="4" applyNumberFormat="1" applyFont="1"/>
    <xf numFmtId="166" fontId="2" fillId="0" borderId="0" xfId="3" applyNumberFormat="1" applyFont="1" applyFill="1" applyAlignment="1">
      <alignment horizontal="center"/>
    </xf>
    <xf numFmtId="168" fontId="2" fillId="0" borderId="0" xfId="3" applyNumberFormat="1" applyFont="1" applyFill="1" applyAlignment="1">
      <alignment horizontal="center"/>
    </xf>
    <xf numFmtId="165" fontId="13" fillId="0" borderId="0" xfId="3" applyNumberFormat="1" applyFont="1" applyFill="1" applyAlignment="1">
      <alignment horizontal="right"/>
    </xf>
    <xf numFmtId="169" fontId="0" fillId="0" borderId="0" xfId="3" applyNumberFormat="1" applyFont="1" applyFill="1"/>
    <xf numFmtId="169" fontId="13" fillId="0" borderId="0" xfId="2" applyNumberFormat="1" applyFont="1" applyFill="1" applyAlignment="1">
      <alignment horizontal="right"/>
    </xf>
    <xf numFmtId="165" fontId="0" fillId="0" borderId="0" xfId="3" applyNumberFormat="1" applyFont="1" applyFill="1"/>
    <xf numFmtId="9" fontId="0" fillId="0" borderId="0" xfId="2" applyFont="1" applyFill="1"/>
    <xf numFmtId="169" fontId="0" fillId="0" borderId="0" xfId="2" applyNumberFormat="1" applyFont="1" applyFill="1"/>
    <xf numFmtId="167" fontId="0" fillId="0" borderId="0" xfId="1" applyNumberFormat="1" applyFont="1" applyFill="1" applyBorder="1"/>
    <xf numFmtId="166" fontId="26" fillId="0" borderId="0" xfId="3" applyNumberFormat="1" applyFont="1" applyFill="1"/>
    <xf numFmtId="0" fontId="18" fillId="0" borderId="0" xfId="0" applyFont="1"/>
    <xf numFmtId="166" fontId="18" fillId="0" borderId="0" xfId="3" applyNumberFormat="1" applyFont="1" applyFill="1"/>
    <xf numFmtId="164" fontId="18" fillId="0" borderId="0" xfId="2" applyNumberFormat="1" applyFont="1" applyFill="1"/>
    <xf numFmtId="9" fontId="0" fillId="0" borderId="0" xfId="3" applyNumberFormat="1" applyFont="1"/>
    <xf numFmtId="9" fontId="0" fillId="0" borderId="0" xfId="0" applyNumberFormat="1"/>
    <xf numFmtId="165" fontId="11" fillId="3" borderId="0" xfId="3" applyNumberFormat="1" applyFont="1" applyFill="1" applyAlignment="1">
      <alignment horizontal="center"/>
    </xf>
    <xf numFmtId="165" fontId="4" fillId="4" borderId="2" xfId="3" applyNumberFormat="1" applyFont="1" applyFill="1" applyBorder="1" applyAlignment="1">
      <alignment horizontal="center"/>
    </xf>
    <xf numFmtId="165" fontId="4" fillId="4" borderId="4" xfId="3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2" fillId="0" borderId="0" xfId="1" applyNumberFormat="1" applyFont="1" applyFill="1" applyAlignment="1">
      <alignment horizontal="center"/>
    </xf>
    <xf numFmtId="0" fontId="27" fillId="0" borderId="0" xfId="0" applyFont="1"/>
    <xf numFmtId="0" fontId="13" fillId="0" borderId="0" xfId="0" applyFont="1"/>
    <xf numFmtId="166" fontId="26" fillId="0" borderId="0" xfId="0" applyNumberFormat="1" applyFont="1"/>
    <xf numFmtId="170" fontId="7" fillId="0" borderId="0" xfId="3" applyNumberFormat="1" applyFont="1"/>
    <xf numFmtId="171" fontId="0" fillId="0" borderId="0" xfId="0" applyNumberFormat="1"/>
    <xf numFmtId="165" fontId="11" fillId="3" borderId="0" xfId="3" applyNumberFormat="1" applyFont="1" applyFill="1" applyAlignment="1">
      <alignment horizontal="center"/>
    </xf>
    <xf numFmtId="165" fontId="4" fillId="4" borderId="2" xfId="3" applyNumberFormat="1" applyFont="1" applyFill="1" applyBorder="1" applyAlignment="1">
      <alignment horizontal="center"/>
    </xf>
    <xf numFmtId="165" fontId="4" fillId="4" borderId="4" xfId="3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165" fontId="10" fillId="3" borderId="0" xfId="3" applyNumberFormat="1" applyFont="1" applyFill="1" applyAlignment="1">
      <alignment horizontal="center" wrapText="1"/>
    </xf>
    <xf numFmtId="165" fontId="10" fillId="3" borderId="1" xfId="3" applyNumberFormat="1" applyFont="1" applyFill="1" applyBorder="1" applyAlignment="1">
      <alignment horizontal="center" wrapText="1"/>
    </xf>
    <xf numFmtId="164" fontId="10" fillId="3" borderId="0" xfId="2" applyNumberFormat="1" applyFont="1" applyFill="1" applyAlignment="1">
      <alignment horizontal="center" wrapText="1"/>
    </xf>
    <xf numFmtId="164" fontId="10" fillId="3" borderId="0" xfId="2" applyNumberFormat="1" applyFont="1" applyFill="1" applyBorder="1" applyAlignment="1">
      <alignment horizontal="center" wrapText="1"/>
    </xf>
    <xf numFmtId="167" fontId="10" fillId="3" borderId="0" xfId="1" applyNumberFormat="1" applyFont="1" applyFill="1" applyAlignment="1">
      <alignment horizontal="center" wrapText="1"/>
    </xf>
    <xf numFmtId="167" fontId="10" fillId="3" borderId="0" xfId="1" applyNumberFormat="1" applyFont="1" applyFill="1" applyBorder="1" applyAlignment="1">
      <alignment horizontal="center" wrapText="1"/>
    </xf>
    <xf numFmtId="165" fontId="10" fillId="3" borderId="0" xfId="3" applyNumberFormat="1" applyFont="1" applyFill="1" applyAlignment="1">
      <alignment horizontal="center"/>
    </xf>
    <xf numFmtId="165" fontId="10" fillId="3" borderId="1" xfId="3" applyNumberFormat="1" applyFont="1" applyFill="1" applyBorder="1" applyAlignment="1">
      <alignment horizontal="center"/>
    </xf>
    <xf numFmtId="164" fontId="10" fillId="3" borderId="1" xfId="2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5" fontId="4" fillId="4" borderId="3" xfId="3" applyNumberFormat="1" applyFont="1" applyFill="1" applyBorder="1" applyAlignment="1">
      <alignment horizontal="center"/>
    </xf>
    <xf numFmtId="165" fontId="10" fillId="3" borderId="0" xfId="3" applyNumberFormat="1" applyFont="1" applyFill="1" applyBorder="1" applyAlignment="1">
      <alignment horizontal="center"/>
    </xf>
    <xf numFmtId="165" fontId="10" fillId="3" borderId="0" xfId="3" applyNumberFormat="1" applyFont="1" applyFill="1" applyBorder="1" applyAlignment="1">
      <alignment horizontal="center" wrapText="1"/>
    </xf>
    <xf numFmtId="167" fontId="10" fillId="3" borderId="1" xfId="1" applyNumberFormat="1" applyFont="1" applyFill="1" applyBorder="1" applyAlignment="1">
      <alignment horizontal="center" wrapText="1"/>
    </xf>
  </cellXfs>
  <cellStyles count="8">
    <cellStyle name="Comma" xfId="1" builtinId="3"/>
    <cellStyle name="Comma 2" xfId="7" xr:uid="{F7E4C254-B228-4830-A940-EE6ED9072752}"/>
    <cellStyle name="Currency" xfId="3" builtinId="4"/>
    <cellStyle name="Currency 2" xfId="5" xr:uid="{2F944AA4-61FB-44DA-8AAD-C8F20A1E9CF4}"/>
    <cellStyle name="Normal" xfId="0" builtinId="0"/>
    <cellStyle name="Normal 2" xfId="4" xr:uid="{59FFAC18-84B7-4516-95C5-B7151A2EEECC}"/>
    <cellStyle name="Percent" xfId="2" builtinId="5"/>
    <cellStyle name="Percent 2" xfId="6" xr:uid="{DE6D6181-4372-4A7B-BCC1-30C8F1416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B243-0B5A-4CC0-BC12-62F47A2027A7}">
  <sheetPr>
    <pageSetUpPr fitToPage="1"/>
  </sheetPr>
  <dimension ref="A1:S52"/>
  <sheetViews>
    <sheetView tabSelected="1" workbookViewId="0">
      <pane ySplit="4" topLeftCell="A35" activePane="bottomLeft" state="frozen"/>
      <selection activeCell="P39" sqref="P39"/>
      <selection pane="bottomLeft" activeCell="D49" sqref="D49"/>
    </sheetView>
  </sheetViews>
  <sheetFormatPr defaultRowHeight="14.5"/>
  <cols>
    <col min="2" max="2" width="32.81640625" customWidth="1"/>
    <col min="3" max="3" width="8.81640625" hidden="1" customWidth="1"/>
    <col min="4" max="4" width="19" style="2" customWidth="1"/>
    <col min="5" max="5" width="15.81640625" style="2" customWidth="1"/>
    <col min="6" max="6" width="17.453125" style="2" customWidth="1"/>
    <col min="7" max="7" width="13.54296875" style="2" customWidth="1"/>
    <col min="8" max="8" width="15" style="2" customWidth="1"/>
    <col min="9" max="9" width="10.1796875" style="1" customWidth="1"/>
    <col min="10" max="10" width="16.26953125" bestFit="1" customWidth="1"/>
    <col min="11" max="11" width="10.1796875" style="1" customWidth="1"/>
    <col min="12" max="12" width="13.26953125" customWidth="1"/>
    <col min="13" max="13" width="10" style="23" customWidth="1"/>
    <col min="14" max="14" width="9.1796875" style="1"/>
    <col min="17" max="17" width="10.81640625" customWidth="1"/>
    <col min="18" max="18" width="10.54296875" customWidth="1"/>
  </cols>
  <sheetData>
    <row r="1" spans="1:19" ht="15" customHeight="1">
      <c r="A1" s="11"/>
      <c r="B1" s="13" t="s">
        <v>0</v>
      </c>
      <c r="D1" s="90" t="s">
        <v>1</v>
      </c>
      <c r="E1" s="107"/>
      <c r="F1" s="91"/>
      <c r="G1" s="90" t="s">
        <v>2</v>
      </c>
      <c r="H1" s="91"/>
      <c r="I1" s="104" t="s">
        <v>3</v>
      </c>
      <c r="J1" s="105"/>
      <c r="K1" s="105"/>
      <c r="L1" s="106"/>
      <c r="M1" s="90" t="s">
        <v>4</v>
      </c>
      <c r="N1" s="91"/>
    </row>
    <row r="2" spans="1:19" ht="16">
      <c r="A2" s="10"/>
      <c r="B2" s="10"/>
      <c r="C2" s="24"/>
      <c r="D2" s="89" t="s">
        <v>5</v>
      </c>
      <c r="E2" s="89"/>
      <c r="F2" s="89" t="s">
        <v>6</v>
      </c>
      <c r="G2" s="89"/>
      <c r="H2" s="89"/>
      <c r="I2" s="89"/>
      <c r="J2" s="89"/>
      <c r="K2" s="89"/>
      <c r="L2" s="89"/>
      <c r="M2" s="89" t="s">
        <v>7</v>
      </c>
      <c r="N2" s="89"/>
    </row>
    <row r="3" spans="1:19">
      <c r="A3" s="92" t="s">
        <v>8</v>
      </c>
      <c r="B3" s="94" t="s">
        <v>9</v>
      </c>
      <c r="C3" s="92" t="s">
        <v>10</v>
      </c>
      <c r="D3" s="108" t="s">
        <v>11</v>
      </c>
      <c r="E3" s="109" t="s">
        <v>12</v>
      </c>
      <c r="F3" s="101" t="s">
        <v>13</v>
      </c>
      <c r="G3" s="95" t="s">
        <v>14</v>
      </c>
      <c r="H3" s="95" t="s">
        <v>15</v>
      </c>
      <c r="I3" s="97" t="s">
        <v>16</v>
      </c>
      <c r="J3" s="92" t="s">
        <v>17</v>
      </c>
      <c r="K3" s="97" t="s">
        <v>18</v>
      </c>
      <c r="L3" s="92" t="s">
        <v>19</v>
      </c>
      <c r="M3" s="99" t="s">
        <v>20</v>
      </c>
      <c r="N3" s="97" t="s">
        <v>21</v>
      </c>
    </row>
    <row r="4" spans="1:19" ht="27" customHeight="1">
      <c r="A4" s="92"/>
      <c r="B4" s="94"/>
      <c r="C4" s="92"/>
      <c r="D4" s="102"/>
      <c r="E4" s="96"/>
      <c r="F4" s="102"/>
      <c r="G4" s="96"/>
      <c r="H4" s="96"/>
      <c r="I4" s="103"/>
      <c r="J4" s="93"/>
      <c r="K4" s="103"/>
      <c r="L4" s="93"/>
      <c r="M4" s="100"/>
      <c r="N4" s="98"/>
    </row>
    <row r="5" spans="1:19">
      <c r="A5">
        <f t="shared" ref="A5:A45" si="0">VALUE(C5)</f>
        <v>11000</v>
      </c>
      <c r="B5" s="3" t="s">
        <v>22</v>
      </c>
      <c r="C5" t="s">
        <v>23</v>
      </c>
      <c r="D5" s="31">
        <v>66720038</v>
      </c>
      <c r="E5" s="32">
        <v>62828022.140000001</v>
      </c>
      <c r="F5" s="16">
        <f>D5-E5+G5</f>
        <v>3892015.8599999994</v>
      </c>
      <c r="G5" s="33">
        <v>0</v>
      </c>
      <c r="H5" s="33">
        <v>0</v>
      </c>
      <c r="I5" s="34">
        <v>0</v>
      </c>
      <c r="J5" s="34">
        <v>0</v>
      </c>
      <c r="K5" s="34">
        <v>0</v>
      </c>
      <c r="L5" s="34">
        <v>0</v>
      </c>
      <c r="M5" s="35">
        <v>0</v>
      </c>
      <c r="N5" s="36">
        <v>0</v>
      </c>
      <c r="O5">
        <f t="shared" ref="O5:O30" si="1">RANK(F5,F5:F47)</f>
        <v>23</v>
      </c>
      <c r="S5" s="30"/>
    </row>
    <row r="6" spans="1:19">
      <c r="A6">
        <f t="shared" si="0"/>
        <v>12000</v>
      </c>
      <c r="B6" s="3" t="s">
        <v>24</v>
      </c>
      <c r="C6" t="s">
        <v>25</v>
      </c>
      <c r="D6" s="31">
        <v>655598349</v>
      </c>
      <c r="E6" s="32">
        <v>623940912</v>
      </c>
      <c r="F6" s="16">
        <f>D6-E6+G6</f>
        <v>43648509</v>
      </c>
      <c r="G6" s="37">
        <v>11991072</v>
      </c>
      <c r="H6" s="17">
        <v>32170160</v>
      </c>
      <c r="I6" s="38">
        <v>1</v>
      </c>
      <c r="J6" s="16">
        <f t="shared" ref="J6:J45" si="2">I6*F6</f>
        <v>43648509</v>
      </c>
      <c r="K6" s="38">
        <v>0</v>
      </c>
      <c r="L6" s="16">
        <f t="shared" ref="L6:L45" si="3">K6*F6</f>
        <v>0</v>
      </c>
      <c r="M6" s="39">
        <v>205</v>
      </c>
      <c r="N6" s="40">
        <f>S6/100</f>
        <v>3.1800000000000002E-2</v>
      </c>
      <c r="O6">
        <f t="shared" si="1"/>
        <v>5</v>
      </c>
      <c r="S6" s="30">
        <v>3.18</v>
      </c>
    </row>
    <row r="7" spans="1:19">
      <c r="A7">
        <f t="shared" si="0"/>
        <v>12001</v>
      </c>
      <c r="B7" s="3" t="s">
        <v>26</v>
      </c>
      <c r="C7" t="s">
        <v>27</v>
      </c>
      <c r="D7" s="31">
        <v>71987824</v>
      </c>
      <c r="E7" s="32">
        <v>67168416.980000004</v>
      </c>
      <c r="F7" s="16">
        <f t="shared" ref="F7:F47" si="4">D7-E7+G7</f>
        <v>5422666.0199999958</v>
      </c>
      <c r="G7" s="37">
        <v>603259</v>
      </c>
      <c r="H7" s="17">
        <v>1897375</v>
      </c>
      <c r="I7" s="38">
        <v>0.99</v>
      </c>
      <c r="J7" s="16">
        <f>I7*F7</f>
        <v>5368439.359799996</v>
      </c>
      <c r="K7" s="38">
        <v>0.01</v>
      </c>
      <c r="L7" s="16">
        <f t="shared" si="3"/>
        <v>54226.660199999962</v>
      </c>
      <c r="M7" s="39">
        <v>28</v>
      </c>
      <c r="N7" s="40">
        <f t="shared" ref="N7:N45" si="5">S7/100</f>
        <v>4.7100000000000003E-2</v>
      </c>
      <c r="O7">
        <f t="shared" si="1"/>
        <v>21</v>
      </c>
      <c r="S7" s="30">
        <v>4.71</v>
      </c>
    </row>
    <row r="8" spans="1:19">
      <c r="A8">
        <f t="shared" si="0"/>
        <v>13000</v>
      </c>
      <c r="B8" s="3" t="s">
        <v>28</v>
      </c>
      <c r="C8" t="s">
        <v>29</v>
      </c>
      <c r="D8" s="31">
        <v>6278791</v>
      </c>
      <c r="E8" s="32">
        <v>6195821.4400000004</v>
      </c>
      <c r="F8" s="16">
        <f t="shared" si="4"/>
        <v>84739.55999999959</v>
      </c>
      <c r="G8" s="37">
        <v>1770</v>
      </c>
      <c r="H8" s="17">
        <v>116686</v>
      </c>
      <c r="I8" s="38">
        <v>0.84</v>
      </c>
      <c r="J8" s="16">
        <f>I8*F8</f>
        <v>71181.230399999651</v>
      </c>
      <c r="K8" s="38">
        <v>0.16</v>
      </c>
      <c r="L8" s="16">
        <f t="shared" si="3"/>
        <v>13558.329599999935</v>
      </c>
      <c r="M8" s="39">
        <v>1</v>
      </c>
      <c r="N8" s="40">
        <f t="shared" si="5"/>
        <v>0.02</v>
      </c>
      <c r="O8">
        <f t="shared" si="1"/>
        <v>36</v>
      </c>
      <c r="S8" s="30">
        <v>2</v>
      </c>
    </row>
    <row r="9" spans="1:19">
      <c r="A9">
        <f t="shared" si="0"/>
        <v>13005</v>
      </c>
      <c r="B9" s="3" t="s">
        <v>30</v>
      </c>
      <c r="C9" t="s">
        <v>31</v>
      </c>
      <c r="D9" s="31">
        <v>9438721</v>
      </c>
      <c r="E9" s="32">
        <v>8859616.1300000008</v>
      </c>
      <c r="F9" s="16">
        <f t="shared" si="4"/>
        <v>635442.86999999918</v>
      </c>
      <c r="G9" s="37">
        <v>56338</v>
      </c>
      <c r="H9" s="17">
        <v>1198396</v>
      </c>
      <c r="I9" s="38">
        <v>0.91</v>
      </c>
      <c r="J9" s="16">
        <f>I9*F9</f>
        <v>578253.01169999922</v>
      </c>
      <c r="K9" s="38">
        <v>0.09</v>
      </c>
      <c r="L9" s="16">
        <f t="shared" si="3"/>
        <v>57189.858299999927</v>
      </c>
      <c r="M9" s="39">
        <v>5</v>
      </c>
      <c r="N9" s="40">
        <f t="shared" si="5"/>
        <v>6.7599999999999993E-2</v>
      </c>
      <c r="O9">
        <f t="shared" si="1"/>
        <v>33</v>
      </c>
      <c r="S9" s="30">
        <v>6.76</v>
      </c>
    </row>
    <row r="10" spans="1:19">
      <c r="A10">
        <f t="shared" si="0"/>
        <v>13050</v>
      </c>
      <c r="B10" s="3" t="s">
        <v>32</v>
      </c>
      <c r="C10" t="s">
        <v>33</v>
      </c>
      <c r="D10" s="31">
        <v>7925820</v>
      </c>
      <c r="E10" s="32">
        <v>5866183.4699999997</v>
      </c>
      <c r="F10" s="16">
        <f t="shared" si="4"/>
        <v>2461919.5300000003</v>
      </c>
      <c r="G10" s="37">
        <v>402283</v>
      </c>
      <c r="H10" s="17">
        <v>1142144</v>
      </c>
      <c r="I10" s="38">
        <v>1</v>
      </c>
      <c r="J10" s="16">
        <f t="shared" si="2"/>
        <v>2461919.5300000003</v>
      </c>
      <c r="K10" s="38">
        <v>0</v>
      </c>
      <c r="L10" s="16">
        <f t="shared" si="3"/>
        <v>0</v>
      </c>
      <c r="M10" s="39">
        <v>12</v>
      </c>
      <c r="N10" s="40">
        <f t="shared" si="5"/>
        <v>0.13789999999999999</v>
      </c>
      <c r="O10">
        <f t="shared" si="1"/>
        <v>25</v>
      </c>
      <c r="S10" s="30">
        <v>13.79</v>
      </c>
    </row>
    <row r="11" spans="1:19">
      <c r="A11">
        <f t="shared" si="0"/>
        <v>13100</v>
      </c>
      <c r="B11" s="3" t="s">
        <v>34</v>
      </c>
      <c r="C11" t="s">
        <v>35</v>
      </c>
      <c r="D11" s="31">
        <v>1176681</v>
      </c>
      <c r="E11" s="32">
        <v>1158568.03</v>
      </c>
      <c r="F11" s="16">
        <f t="shared" si="4"/>
        <v>20719.969999999972</v>
      </c>
      <c r="G11" s="37">
        <v>2607</v>
      </c>
      <c r="H11" s="17">
        <v>0</v>
      </c>
      <c r="I11" s="38">
        <v>1</v>
      </c>
      <c r="J11" s="16">
        <f t="shared" si="2"/>
        <v>20719.969999999972</v>
      </c>
      <c r="K11" s="38">
        <v>0</v>
      </c>
      <c r="L11" s="16">
        <f t="shared" si="3"/>
        <v>0</v>
      </c>
      <c r="M11" s="39" t="s">
        <v>36</v>
      </c>
      <c r="N11" s="41" t="s">
        <v>37</v>
      </c>
      <c r="O11">
        <f t="shared" si="1"/>
        <v>34</v>
      </c>
      <c r="S11" s="30" t="s">
        <v>36</v>
      </c>
    </row>
    <row r="12" spans="1:19">
      <c r="A12">
        <f t="shared" si="0"/>
        <v>13200</v>
      </c>
      <c r="B12" s="3" t="s">
        <v>38</v>
      </c>
      <c r="C12" t="s">
        <v>39</v>
      </c>
      <c r="D12" s="31">
        <v>15557146</v>
      </c>
      <c r="E12" s="32">
        <v>14484185.27</v>
      </c>
      <c r="F12" s="16">
        <f t="shared" si="4"/>
        <v>1464130.7300000004</v>
      </c>
      <c r="G12" s="37">
        <v>391170</v>
      </c>
      <c r="H12" s="17">
        <v>1242828</v>
      </c>
      <c r="I12" s="38">
        <v>0.98</v>
      </c>
      <c r="J12" s="16">
        <f t="shared" si="2"/>
        <v>1434848.1154000005</v>
      </c>
      <c r="K12" s="38">
        <v>0.02</v>
      </c>
      <c r="L12" s="16">
        <f t="shared" si="3"/>
        <v>29282.614600000008</v>
      </c>
      <c r="M12" s="39">
        <v>14</v>
      </c>
      <c r="N12" s="40">
        <f t="shared" si="5"/>
        <v>7.690000000000001E-2</v>
      </c>
      <c r="O12">
        <f t="shared" si="1"/>
        <v>27</v>
      </c>
      <c r="S12" s="30">
        <v>7.69</v>
      </c>
    </row>
    <row r="13" spans="1:19">
      <c r="A13">
        <f t="shared" si="0"/>
        <v>13300</v>
      </c>
      <c r="B13" s="3" t="s">
        <v>40</v>
      </c>
      <c r="C13" t="s">
        <v>41</v>
      </c>
      <c r="D13" s="31">
        <v>21151228</v>
      </c>
      <c r="E13" s="32">
        <v>18105705.670000002</v>
      </c>
      <c r="F13" s="16">
        <f t="shared" si="4"/>
        <v>3579467.3299999982</v>
      </c>
      <c r="G13" s="37">
        <v>533945</v>
      </c>
      <c r="H13" s="17">
        <v>1149472</v>
      </c>
      <c r="I13" s="38">
        <v>0.73</v>
      </c>
      <c r="J13" s="16">
        <f t="shared" si="2"/>
        <v>2613011.1508999988</v>
      </c>
      <c r="K13" s="38">
        <v>0.27</v>
      </c>
      <c r="L13" s="16">
        <f t="shared" si="3"/>
        <v>966456.1790999996</v>
      </c>
      <c r="M13" s="39">
        <v>34</v>
      </c>
      <c r="N13" s="40">
        <f t="shared" si="5"/>
        <v>0.21249999999999999</v>
      </c>
      <c r="O13">
        <f t="shared" si="1"/>
        <v>23</v>
      </c>
      <c r="S13" s="30">
        <v>21.25</v>
      </c>
    </row>
    <row r="14" spans="1:19">
      <c r="A14">
        <f t="shared" si="0"/>
        <v>13410</v>
      </c>
      <c r="B14" s="3" t="s">
        <v>42</v>
      </c>
      <c r="C14" t="s">
        <v>43</v>
      </c>
      <c r="D14" s="31">
        <v>46059400</v>
      </c>
      <c r="E14" s="32">
        <v>38804317.039999999</v>
      </c>
      <c r="F14" s="16">
        <f t="shared" si="4"/>
        <v>7835779.9600000009</v>
      </c>
      <c r="G14" s="37">
        <v>580697</v>
      </c>
      <c r="H14" s="17">
        <v>1778899</v>
      </c>
      <c r="I14" s="38">
        <v>0.03</v>
      </c>
      <c r="J14" s="16">
        <f t="shared" si="2"/>
        <v>235073.39880000002</v>
      </c>
      <c r="K14" s="38">
        <v>0.97</v>
      </c>
      <c r="L14" s="16">
        <f t="shared" si="3"/>
        <v>7600706.5612000003</v>
      </c>
      <c r="M14" s="39">
        <v>53</v>
      </c>
      <c r="N14" s="40">
        <f t="shared" si="5"/>
        <v>0.12859999999999999</v>
      </c>
      <c r="O14">
        <f t="shared" si="1"/>
        <v>16</v>
      </c>
      <c r="S14" s="30">
        <v>12.86</v>
      </c>
    </row>
    <row r="15" spans="1:19">
      <c r="A15">
        <f t="shared" si="0"/>
        <v>13510</v>
      </c>
      <c r="B15" s="3" t="s">
        <v>44</v>
      </c>
      <c r="C15" t="s">
        <v>45</v>
      </c>
      <c r="D15" s="31">
        <v>144573537</v>
      </c>
      <c r="E15" s="32">
        <v>124970173.75</v>
      </c>
      <c r="F15" s="16">
        <f>D15-E15+G15</f>
        <v>22817146.25</v>
      </c>
      <c r="G15" s="37">
        <v>3213783</v>
      </c>
      <c r="H15" s="17">
        <v>12518578</v>
      </c>
      <c r="I15" s="38">
        <v>0.59</v>
      </c>
      <c r="J15" s="16">
        <f t="shared" si="2"/>
        <v>13462116.2875</v>
      </c>
      <c r="K15" s="38">
        <v>0.41</v>
      </c>
      <c r="L15" s="16">
        <f t="shared" si="3"/>
        <v>9355029.9625000004</v>
      </c>
      <c r="M15" s="39">
        <v>235</v>
      </c>
      <c r="N15" s="40">
        <f t="shared" si="5"/>
        <v>0.19289999999999999</v>
      </c>
      <c r="O15">
        <f t="shared" si="1"/>
        <v>6</v>
      </c>
      <c r="S15" s="30">
        <v>19.29</v>
      </c>
    </row>
    <row r="16" spans="1:19">
      <c r="A16">
        <f t="shared" si="0"/>
        <v>13600</v>
      </c>
      <c r="B16" s="3" t="s">
        <v>46</v>
      </c>
      <c r="C16" t="s">
        <v>47</v>
      </c>
      <c r="D16" s="31">
        <v>84107646</v>
      </c>
      <c r="E16" s="32">
        <v>77702724.629999995</v>
      </c>
      <c r="F16" s="16">
        <f t="shared" si="4"/>
        <v>7479198.3700000048</v>
      </c>
      <c r="G16" s="37">
        <v>1074277</v>
      </c>
      <c r="H16" s="17">
        <v>5859507</v>
      </c>
      <c r="I16" s="38">
        <v>0.61</v>
      </c>
      <c r="J16" s="16">
        <f t="shared" si="2"/>
        <v>4562311.0057000024</v>
      </c>
      <c r="K16" s="38">
        <v>0.39</v>
      </c>
      <c r="L16" s="16">
        <f t="shared" si="3"/>
        <v>2916887.3643000019</v>
      </c>
      <c r="M16" s="39">
        <v>99</v>
      </c>
      <c r="N16" s="40">
        <f t="shared" si="5"/>
        <v>0.11869999999999999</v>
      </c>
      <c r="O16">
        <f t="shared" si="1"/>
        <v>16</v>
      </c>
      <c r="S16" s="30">
        <v>11.87</v>
      </c>
    </row>
    <row r="17" spans="1:19">
      <c r="A17">
        <f t="shared" si="0"/>
        <v>13700</v>
      </c>
      <c r="B17" s="3" t="s">
        <v>48</v>
      </c>
      <c r="C17" t="s">
        <v>49</v>
      </c>
      <c r="D17" s="31">
        <v>146561031</v>
      </c>
      <c r="E17" s="32">
        <v>133289892.70999999</v>
      </c>
      <c r="F17" s="16">
        <f t="shared" si="4"/>
        <v>17416444.290000007</v>
      </c>
      <c r="G17" s="37">
        <v>4145306</v>
      </c>
      <c r="H17" s="17">
        <v>7944659</v>
      </c>
      <c r="I17" s="38">
        <v>0.74</v>
      </c>
      <c r="J17" s="16">
        <f t="shared" si="2"/>
        <v>12888168.774600005</v>
      </c>
      <c r="K17" s="38">
        <v>0.26</v>
      </c>
      <c r="L17" s="16">
        <f t="shared" si="3"/>
        <v>4528275.5154000018</v>
      </c>
      <c r="M17" s="39">
        <v>242</v>
      </c>
      <c r="N17" s="40">
        <f t="shared" si="5"/>
        <v>0.1333</v>
      </c>
      <c r="O17">
        <f t="shared" si="1"/>
        <v>9</v>
      </c>
      <c r="S17" s="30">
        <v>13.33</v>
      </c>
    </row>
    <row r="18" spans="1:19">
      <c r="A18">
        <f t="shared" si="0"/>
        <v>13800</v>
      </c>
      <c r="B18" s="3" t="s">
        <v>50</v>
      </c>
      <c r="C18" t="s">
        <v>51</v>
      </c>
      <c r="D18" s="31">
        <v>35446821</v>
      </c>
      <c r="E18" s="32">
        <v>32889161.649999999</v>
      </c>
      <c r="F18" s="16">
        <f t="shared" si="4"/>
        <v>3589731.3500000015</v>
      </c>
      <c r="G18" s="37">
        <v>1032072</v>
      </c>
      <c r="H18" s="17">
        <v>3258560</v>
      </c>
      <c r="I18" s="38">
        <v>0.57999999999999996</v>
      </c>
      <c r="J18" s="16">
        <f t="shared" si="2"/>
        <v>2082044.1830000007</v>
      </c>
      <c r="K18" s="38">
        <v>0.42</v>
      </c>
      <c r="L18" s="16">
        <f t="shared" si="3"/>
        <v>1507687.1670000006</v>
      </c>
      <c r="M18" s="39">
        <v>43</v>
      </c>
      <c r="N18" s="40">
        <f t="shared" si="5"/>
        <v>0.1159</v>
      </c>
      <c r="O18">
        <f t="shared" si="1"/>
        <v>18</v>
      </c>
      <c r="S18" s="30">
        <v>11.59</v>
      </c>
    </row>
    <row r="19" spans="1:19">
      <c r="A19">
        <f t="shared" si="0"/>
        <v>13900</v>
      </c>
      <c r="B19" s="3" t="s">
        <v>52</v>
      </c>
      <c r="C19" t="s">
        <v>53</v>
      </c>
      <c r="D19" s="31">
        <v>48073108</v>
      </c>
      <c r="E19" s="32">
        <v>40381291.460000001</v>
      </c>
      <c r="F19" s="16">
        <f t="shared" si="4"/>
        <v>7970890.5399999991</v>
      </c>
      <c r="G19" s="37">
        <v>279074</v>
      </c>
      <c r="H19" s="17">
        <v>4783534</v>
      </c>
      <c r="I19" s="38">
        <v>0.9</v>
      </c>
      <c r="J19" s="16">
        <f t="shared" si="2"/>
        <v>7173801.4859999996</v>
      </c>
      <c r="K19" s="38">
        <v>0.1</v>
      </c>
      <c r="L19" s="16">
        <f t="shared" si="3"/>
        <v>797089.054</v>
      </c>
      <c r="M19" s="39">
        <v>73</v>
      </c>
      <c r="N19" s="40">
        <f t="shared" si="5"/>
        <v>0.15570000000000001</v>
      </c>
      <c r="O19">
        <f t="shared" si="1"/>
        <v>13</v>
      </c>
      <c r="S19" s="30">
        <v>15.57</v>
      </c>
    </row>
    <row r="20" spans="1:19">
      <c r="A20">
        <f t="shared" si="0"/>
        <v>13902</v>
      </c>
      <c r="B20" s="3" t="s">
        <v>54</v>
      </c>
      <c r="C20" t="s">
        <v>55</v>
      </c>
      <c r="D20" s="31">
        <v>14378499</v>
      </c>
      <c r="E20" s="32">
        <v>13108338.140000001</v>
      </c>
      <c r="F20" s="16">
        <f t="shared" si="4"/>
        <v>1309275.8599999994</v>
      </c>
      <c r="G20" s="37">
        <v>39115</v>
      </c>
      <c r="H20" s="17">
        <v>90085</v>
      </c>
      <c r="I20" s="38">
        <v>0.52</v>
      </c>
      <c r="J20" s="16">
        <f t="shared" si="2"/>
        <v>680823.4471999997</v>
      </c>
      <c r="K20" s="38">
        <v>0.48</v>
      </c>
      <c r="L20" s="16">
        <f t="shared" si="3"/>
        <v>628452.4127999997</v>
      </c>
      <c r="M20" s="39">
        <v>11</v>
      </c>
      <c r="N20" s="40">
        <f t="shared" si="5"/>
        <v>7.8E-2</v>
      </c>
      <c r="O20">
        <f t="shared" si="1"/>
        <v>20</v>
      </c>
      <c r="S20" s="30">
        <v>7.8</v>
      </c>
    </row>
    <row r="21" spans="1:19">
      <c r="A21">
        <f t="shared" si="0"/>
        <v>14100</v>
      </c>
      <c r="B21" s="3" t="s">
        <v>56</v>
      </c>
      <c r="C21" t="s">
        <v>57</v>
      </c>
      <c r="D21" s="31">
        <v>36285565</v>
      </c>
      <c r="E21" s="32">
        <v>32530499.02</v>
      </c>
      <c r="F21" s="16">
        <f t="shared" si="4"/>
        <v>4212356.9800000004</v>
      </c>
      <c r="G21" s="37">
        <v>457291</v>
      </c>
      <c r="H21" s="17">
        <v>2272379</v>
      </c>
      <c r="I21" s="38">
        <v>0.87</v>
      </c>
      <c r="J21" s="16">
        <f t="shared" si="2"/>
        <v>3664750.5726000005</v>
      </c>
      <c r="K21" s="38">
        <v>0.13</v>
      </c>
      <c r="L21" s="16">
        <f t="shared" si="3"/>
        <v>547606.40740000003</v>
      </c>
      <c r="M21" s="39">
        <v>50</v>
      </c>
      <c r="N21" s="40">
        <f t="shared" si="5"/>
        <v>0.13189999999999999</v>
      </c>
      <c r="O21">
        <f t="shared" si="1"/>
        <v>16</v>
      </c>
      <c r="S21" s="30">
        <v>13.19</v>
      </c>
    </row>
    <row r="22" spans="1:19">
      <c r="A22">
        <f t="shared" si="0"/>
        <v>14111</v>
      </c>
      <c r="B22" s="3" t="s">
        <v>58</v>
      </c>
      <c r="C22" t="s">
        <v>59</v>
      </c>
      <c r="D22" s="31">
        <v>8099259</v>
      </c>
      <c r="E22" s="32">
        <v>7040216.8099999996</v>
      </c>
      <c r="F22" s="16">
        <f t="shared" si="4"/>
        <v>1182828.1900000004</v>
      </c>
      <c r="G22" s="37">
        <v>123786</v>
      </c>
      <c r="H22" s="17">
        <v>1343624</v>
      </c>
      <c r="I22" s="38">
        <v>1</v>
      </c>
      <c r="J22" s="16">
        <f t="shared" si="2"/>
        <v>1182828.1900000004</v>
      </c>
      <c r="K22" s="38">
        <v>0</v>
      </c>
      <c r="L22" s="16">
        <f t="shared" si="3"/>
        <v>0</v>
      </c>
      <c r="M22" s="39">
        <v>6</v>
      </c>
      <c r="N22" s="40">
        <f t="shared" si="5"/>
        <v>8.9600000000000013E-2</v>
      </c>
      <c r="O22">
        <f t="shared" si="1"/>
        <v>19</v>
      </c>
      <c r="S22" s="30">
        <v>8.9600000000000009</v>
      </c>
    </row>
    <row r="23" spans="1:19">
      <c r="A23">
        <f t="shared" si="0"/>
        <v>14160</v>
      </c>
      <c r="B23" s="3" t="s">
        <v>60</v>
      </c>
      <c r="C23" t="s">
        <v>61</v>
      </c>
      <c r="D23" s="31">
        <v>23535384</v>
      </c>
      <c r="E23" s="32">
        <v>20721693.309999999</v>
      </c>
      <c r="F23" s="16">
        <f t="shared" si="4"/>
        <v>3189143.6900000013</v>
      </c>
      <c r="G23" s="37">
        <v>375453</v>
      </c>
      <c r="H23" s="17">
        <v>2663138</v>
      </c>
      <c r="I23" s="38">
        <v>0.96</v>
      </c>
      <c r="J23" s="16">
        <f t="shared" si="2"/>
        <v>3061577.942400001</v>
      </c>
      <c r="K23" s="38">
        <v>0.04</v>
      </c>
      <c r="L23" s="16">
        <f t="shared" si="3"/>
        <v>127565.74760000006</v>
      </c>
      <c r="M23" s="39">
        <v>9</v>
      </c>
      <c r="N23" s="40">
        <f t="shared" si="5"/>
        <v>4.6600000000000003E-2</v>
      </c>
      <c r="O23">
        <f t="shared" si="1"/>
        <v>16</v>
      </c>
      <c r="S23" s="30">
        <v>4.66</v>
      </c>
    </row>
    <row r="24" spans="1:19">
      <c r="A24">
        <f t="shared" si="0"/>
        <v>14300</v>
      </c>
      <c r="B24" s="3" t="s">
        <v>62</v>
      </c>
      <c r="C24" t="s">
        <v>63</v>
      </c>
      <c r="D24" s="31">
        <v>105740735</v>
      </c>
      <c r="E24" s="32">
        <v>89951510.579999998</v>
      </c>
      <c r="F24" s="16">
        <f t="shared" si="4"/>
        <v>19580849.420000002</v>
      </c>
      <c r="G24" s="37">
        <v>3791625</v>
      </c>
      <c r="H24" s="17">
        <v>10103220</v>
      </c>
      <c r="I24" s="38">
        <v>0.52</v>
      </c>
      <c r="J24" s="16">
        <f t="shared" si="2"/>
        <v>10182041.698400002</v>
      </c>
      <c r="K24" s="38">
        <v>0.48</v>
      </c>
      <c r="L24" s="16">
        <f t="shared" si="3"/>
        <v>9398807.7215999998</v>
      </c>
      <c r="M24" s="39">
        <v>149</v>
      </c>
      <c r="N24" s="40">
        <f t="shared" si="5"/>
        <v>0.13</v>
      </c>
      <c r="O24">
        <f t="shared" si="1"/>
        <v>7</v>
      </c>
      <c r="S24" s="30">
        <v>13</v>
      </c>
    </row>
    <row r="25" spans="1:19">
      <c r="A25">
        <f t="shared" si="0"/>
        <v>14350</v>
      </c>
      <c r="B25" s="3" t="s">
        <v>64</v>
      </c>
      <c r="C25" t="s">
        <v>65</v>
      </c>
      <c r="D25" s="31">
        <v>60380231</v>
      </c>
      <c r="E25" s="32">
        <v>58369330.770000003</v>
      </c>
      <c r="F25" s="16">
        <f t="shared" si="4"/>
        <v>2028278.2299999967</v>
      </c>
      <c r="G25" s="37">
        <v>17378</v>
      </c>
      <c r="H25" s="17">
        <v>51598</v>
      </c>
      <c r="I25" s="38">
        <v>0.21</v>
      </c>
      <c r="J25" s="16">
        <f t="shared" si="2"/>
        <v>425938.42829999927</v>
      </c>
      <c r="K25" s="38">
        <v>0.79</v>
      </c>
      <c r="L25" s="16">
        <f t="shared" si="3"/>
        <v>1602339.8016999974</v>
      </c>
      <c r="M25" s="39">
        <v>59</v>
      </c>
      <c r="N25" s="40">
        <f t="shared" si="5"/>
        <v>8.6599999999999996E-2</v>
      </c>
      <c r="O25">
        <f t="shared" si="1"/>
        <v>15</v>
      </c>
      <c r="P25" t="s">
        <v>66</v>
      </c>
      <c r="Q25" s="17">
        <f>SUM(F26:F36)</f>
        <v>292625534.89000005</v>
      </c>
      <c r="R25" s="17"/>
      <c r="S25" s="30">
        <v>8.66</v>
      </c>
    </row>
    <row r="26" spans="1:19">
      <c r="A26">
        <f t="shared" si="0"/>
        <v>14410</v>
      </c>
      <c r="B26" s="3" t="s">
        <v>67</v>
      </c>
      <c r="C26" t="s">
        <v>68</v>
      </c>
      <c r="D26" s="31">
        <v>115462399</v>
      </c>
      <c r="E26" s="32">
        <v>103412195.63</v>
      </c>
      <c r="F26" s="16">
        <f t="shared" si="4"/>
        <v>16434855.370000005</v>
      </c>
      <c r="G26" s="37">
        <v>4384652</v>
      </c>
      <c r="H26" s="17">
        <v>6550771</v>
      </c>
      <c r="I26" s="38">
        <v>0.59</v>
      </c>
      <c r="J26" s="16">
        <f t="shared" si="2"/>
        <v>9696564.6683000028</v>
      </c>
      <c r="K26" s="38">
        <v>0.41</v>
      </c>
      <c r="L26" s="16">
        <f t="shared" si="3"/>
        <v>6738290.701700002</v>
      </c>
      <c r="M26" s="39">
        <v>198</v>
      </c>
      <c r="N26" s="40">
        <f t="shared" si="5"/>
        <v>0.18559999999999999</v>
      </c>
      <c r="O26">
        <f t="shared" si="1"/>
        <v>9</v>
      </c>
      <c r="P26" t="s">
        <v>69</v>
      </c>
      <c r="Q26" s="17">
        <f>F37</f>
        <v>-193739361.84000003</v>
      </c>
      <c r="S26" s="30">
        <v>18.559999999999999</v>
      </c>
    </row>
    <row r="27" spans="1:19">
      <c r="A27">
        <f t="shared" si="0"/>
        <v>14411</v>
      </c>
      <c r="B27" s="3" t="s">
        <v>70</v>
      </c>
      <c r="C27" t="s">
        <v>71</v>
      </c>
      <c r="D27" s="31">
        <v>7676446</v>
      </c>
      <c r="E27" s="32">
        <v>6763385.0099999998</v>
      </c>
      <c r="F27" s="16">
        <f t="shared" si="4"/>
        <v>952559.99000000022</v>
      </c>
      <c r="G27" s="37">
        <v>39499</v>
      </c>
      <c r="H27" s="17">
        <v>0</v>
      </c>
      <c r="I27" s="38">
        <v>0.43</v>
      </c>
      <c r="J27" s="16">
        <f t="shared" si="2"/>
        <v>409600.79570000008</v>
      </c>
      <c r="K27" s="38">
        <v>0.56999999999999995</v>
      </c>
      <c r="L27" s="16">
        <f t="shared" si="3"/>
        <v>542959.19430000009</v>
      </c>
      <c r="M27" s="39">
        <v>10</v>
      </c>
      <c r="N27" s="40">
        <f t="shared" si="5"/>
        <v>0.125</v>
      </c>
      <c r="O27">
        <f t="shared" si="1"/>
        <v>16</v>
      </c>
      <c r="P27" t="s">
        <v>72</v>
      </c>
      <c r="Q27" s="17">
        <f>F42</f>
        <v>675290413.15999997</v>
      </c>
      <c r="S27" s="30">
        <v>12.5</v>
      </c>
    </row>
    <row r="28" spans="1:19">
      <c r="A28">
        <f t="shared" si="0"/>
        <v>14420</v>
      </c>
      <c r="B28" s="3" t="s">
        <v>73</v>
      </c>
      <c r="C28" t="s">
        <v>74</v>
      </c>
      <c r="D28" s="31">
        <v>27288844</v>
      </c>
      <c r="E28" s="32">
        <v>29099564.140000001</v>
      </c>
      <c r="F28" s="16">
        <f t="shared" si="4"/>
        <v>-1738166.1400000006</v>
      </c>
      <c r="G28" s="37">
        <v>72554</v>
      </c>
      <c r="H28" s="17">
        <v>996286</v>
      </c>
      <c r="I28" s="38">
        <v>0.08</v>
      </c>
      <c r="J28" s="16">
        <f t="shared" si="2"/>
        <v>-139053.29120000004</v>
      </c>
      <c r="K28" s="38">
        <v>0.92</v>
      </c>
      <c r="L28" s="16">
        <f t="shared" si="3"/>
        <v>-1599112.8488000005</v>
      </c>
      <c r="M28" s="39">
        <v>34</v>
      </c>
      <c r="N28" s="40">
        <f>S28/100</f>
        <v>9.3200000000000005E-2</v>
      </c>
      <c r="O28">
        <f t="shared" si="1"/>
        <v>19</v>
      </c>
      <c r="S28" s="30">
        <v>9.32</v>
      </c>
    </row>
    <row r="29" spans="1:19">
      <c r="A29">
        <f t="shared" si="0"/>
        <v>14430</v>
      </c>
      <c r="B29" s="3" t="s">
        <v>75</v>
      </c>
      <c r="C29" t="s">
        <v>76</v>
      </c>
      <c r="D29" s="31">
        <v>178747338</v>
      </c>
      <c r="E29" s="32">
        <v>91144860.569999993</v>
      </c>
      <c r="F29" s="16">
        <f t="shared" si="4"/>
        <v>88822051.430000007</v>
      </c>
      <c r="G29" s="37">
        <v>1219574</v>
      </c>
      <c r="H29" s="17">
        <v>7038703</v>
      </c>
      <c r="I29" s="38">
        <v>0.32</v>
      </c>
      <c r="J29" s="16">
        <f t="shared" si="2"/>
        <v>28423056.457600001</v>
      </c>
      <c r="K29" s="38">
        <v>0.68</v>
      </c>
      <c r="L29" s="16">
        <f t="shared" si="3"/>
        <v>60398994.97240001</v>
      </c>
      <c r="M29" s="39">
        <v>270</v>
      </c>
      <c r="N29" s="40">
        <f>S29/100</f>
        <v>0.2228</v>
      </c>
      <c r="O29">
        <f t="shared" si="1"/>
        <v>5</v>
      </c>
      <c r="S29" s="30">
        <v>22.28</v>
      </c>
    </row>
    <row r="30" spans="1:19">
      <c r="A30">
        <v>14435</v>
      </c>
      <c r="B30" s="3" t="s">
        <v>77</v>
      </c>
      <c r="D30" s="31">
        <v>75590</v>
      </c>
      <c r="E30" s="42">
        <v>64159554.210000001</v>
      </c>
      <c r="F30" s="43">
        <f>D30-E30</f>
        <v>-64083964.210000001</v>
      </c>
      <c r="G30" s="44">
        <v>0</v>
      </c>
      <c r="H30" s="37">
        <v>0</v>
      </c>
      <c r="I30" s="38">
        <v>0.31</v>
      </c>
      <c r="J30" s="16">
        <f t="shared" si="2"/>
        <v>-19866028.905099999</v>
      </c>
      <c r="K30" s="38">
        <v>0.69</v>
      </c>
      <c r="L30" s="16">
        <f>K30*F30</f>
        <v>-44217935.304899998</v>
      </c>
      <c r="M30" s="39">
        <v>118</v>
      </c>
      <c r="N30" s="40">
        <f>S30/100</f>
        <v>0.13500000000000001</v>
      </c>
      <c r="O30">
        <f t="shared" si="1"/>
        <v>18</v>
      </c>
      <c r="S30" s="30">
        <v>13.5</v>
      </c>
    </row>
    <row r="31" spans="1:19">
      <c r="A31">
        <f t="shared" si="0"/>
        <v>14440</v>
      </c>
      <c r="B31" s="3" t="s">
        <v>78</v>
      </c>
      <c r="C31" t="s">
        <v>79</v>
      </c>
      <c r="D31" s="31">
        <v>33947694</v>
      </c>
      <c r="E31" s="32">
        <v>25054298.620000001</v>
      </c>
      <c r="F31" s="16">
        <f t="shared" si="4"/>
        <v>9214182.379999999</v>
      </c>
      <c r="G31" s="37">
        <v>320787</v>
      </c>
      <c r="H31" s="17">
        <v>2303808</v>
      </c>
      <c r="I31" s="38">
        <v>0.31</v>
      </c>
      <c r="J31" s="16">
        <f t="shared" si="2"/>
        <v>2856396.5377999996</v>
      </c>
      <c r="K31" s="38">
        <v>0.69</v>
      </c>
      <c r="L31" s="16">
        <f t="shared" si="3"/>
        <v>6357785.8421999989</v>
      </c>
      <c r="M31" s="39">
        <v>63</v>
      </c>
      <c r="N31" s="40">
        <f t="shared" si="5"/>
        <v>0.17120000000000002</v>
      </c>
      <c r="O31">
        <f t="shared" ref="O31:O42" si="6">RANK(F31,F31:F72)</f>
        <v>9</v>
      </c>
      <c r="S31" s="30">
        <v>17.12</v>
      </c>
    </row>
    <row r="32" spans="1:19">
      <c r="A32">
        <f t="shared" si="0"/>
        <v>14445</v>
      </c>
      <c r="B32" s="3" t="s">
        <v>80</v>
      </c>
      <c r="C32" t="s">
        <v>81</v>
      </c>
      <c r="D32" s="31">
        <v>53438706</v>
      </c>
      <c r="E32" s="32">
        <v>46142919.119999997</v>
      </c>
      <c r="F32" s="16">
        <f t="shared" si="4"/>
        <v>7740720.8800000027</v>
      </c>
      <c r="G32" s="37">
        <v>444934</v>
      </c>
      <c r="H32" s="17">
        <v>6287254</v>
      </c>
      <c r="I32" s="38">
        <v>0.47</v>
      </c>
      <c r="J32" s="16">
        <f>I32*F32</f>
        <v>3638138.8136000009</v>
      </c>
      <c r="K32" s="38">
        <v>0.53</v>
      </c>
      <c r="L32" s="16">
        <f t="shared" si="3"/>
        <v>4102582.0664000018</v>
      </c>
      <c r="M32" s="39">
        <v>70</v>
      </c>
      <c r="N32" s="40">
        <f t="shared" si="5"/>
        <v>0.1464</v>
      </c>
      <c r="O32">
        <f t="shared" si="6"/>
        <v>9</v>
      </c>
      <c r="S32" s="30">
        <v>14.64</v>
      </c>
    </row>
    <row r="33" spans="1:19">
      <c r="A33">
        <f t="shared" si="0"/>
        <v>14450</v>
      </c>
      <c r="B33" s="3" t="s">
        <v>82</v>
      </c>
      <c r="C33" t="s">
        <v>83</v>
      </c>
      <c r="D33" s="31">
        <v>27363230</v>
      </c>
      <c r="E33" s="32">
        <v>21292118.260000002</v>
      </c>
      <c r="F33" s="16">
        <f t="shared" si="4"/>
        <v>6128352.7399999984</v>
      </c>
      <c r="G33" s="37">
        <v>57241</v>
      </c>
      <c r="H33" s="17">
        <v>221677</v>
      </c>
      <c r="I33" s="38">
        <v>0.4</v>
      </c>
      <c r="J33" s="16">
        <f t="shared" si="2"/>
        <v>2451341.0959999994</v>
      </c>
      <c r="K33" s="38">
        <v>0.6</v>
      </c>
      <c r="L33" s="16">
        <f>K33*F33</f>
        <v>3677011.6439999989</v>
      </c>
      <c r="M33" s="39">
        <v>75</v>
      </c>
      <c r="N33" s="40">
        <f t="shared" si="5"/>
        <v>0.22260000000000002</v>
      </c>
      <c r="O33">
        <f t="shared" si="6"/>
        <v>10</v>
      </c>
      <c r="S33" s="30">
        <v>22.26</v>
      </c>
    </row>
    <row r="34" spans="1:19">
      <c r="A34">
        <f t="shared" si="0"/>
        <v>14460</v>
      </c>
      <c r="B34" s="3" t="s">
        <v>84</v>
      </c>
      <c r="C34" t="s">
        <v>85</v>
      </c>
      <c r="D34" s="31">
        <v>863720865</v>
      </c>
      <c r="E34" s="32">
        <v>704660623.13</v>
      </c>
      <c r="F34" s="16">
        <f t="shared" si="4"/>
        <v>201285226.87</v>
      </c>
      <c r="G34" s="37">
        <v>42224985</v>
      </c>
      <c r="H34" s="17">
        <v>75718605</v>
      </c>
      <c r="I34" s="38">
        <v>0.16</v>
      </c>
      <c r="J34" s="16">
        <f t="shared" si="2"/>
        <v>32205636.299200002</v>
      </c>
      <c r="K34" s="38">
        <v>0.84</v>
      </c>
      <c r="L34" s="16">
        <f t="shared" si="3"/>
        <v>169079590.57080001</v>
      </c>
      <c r="M34" s="45">
        <v>3516</v>
      </c>
      <c r="N34" s="40">
        <f t="shared" si="5"/>
        <v>0.31090000000000001</v>
      </c>
      <c r="O34">
        <f t="shared" si="6"/>
        <v>4</v>
      </c>
      <c r="S34" s="30">
        <v>31.09</v>
      </c>
    </row>
    <row r="35" spans="1:19">
      <c r="A35">
        <f t="shared" si="0"/>
        <v>14470</v>
      </c>
      <c r="B35" s="3" t="s">
        <v>86</v>
      </c>
      <c r="C35" t="s">
        <v>87</v>
      </c>
      <c r="D35" s="31">
        <v>58709552</v>
      </c>
      <c r="E35" s="32">
        <v>48413703.649999999</v>
      </c>
      <c r="F35" s="16">
        <f t="shared" si="4"/>
        <v>10911584.350000001</v>
      </c>
      <c r="G35" s="37">
        <v>615736</v>
      </c>
      <c r="H35" s="17">
        <v>3588514</v>
      </c>
      <c r="I35" s="38">
        <v>0.41</v>
      </c>
      <c r="J35" s="16">
        <f t="shared" si="2"/>
        <v>4473749.5835000006</v>
      </c>
      <c r="K35" s="38">
        <v>0.59</v>
      </c>
      <c r="L35" s="16">
        <f t="shared" si="3"/>
        <v>6437834.7665000008</v>
      </c>
      <c r="M35" s="39">
        <v>94</v>
      </c>
      <c r="N35" s="40">
        <f t="shared" si="5"/>
        <v>0.16210000000000002</v>
      </c>
      <c r="O35">
        <f t="shared" si="6"/>
        <v>7</v>
      </c>
      <c r="S35" s="30">
        <v>16.21</v>
      </c>
    </row>
    <row r="36" spans="1:19">
      <c r="A36">
        <f t="shared" si="0"/>
        <v>14480</v>
      </c>
      <c r="B36" s="3" t="s">
        <v>88</v>
      </c>
      <c r="C36" t="s">
        <v>89</v>
      </c>
      <c r="D36" s="31">
        <v>74321505</v>
      </c>
      <c r="E36" s="32">
        <v>57815059.770000003</v>
      </c>
      <c r="F36" s="16">
        <f t="shared" si="4"/>
        <v>16958131.229999997</v>
      </c>
      <c r="G36" s="37">
        <v>451686</v>
      </c>
      <c r="H36" s="17">
        <v>4052183</v>
      </c>
      <c r="I36" s="38">
        <v>0.43</v>
      </c>
      <c r="J36" s="16">
        <f t="shared" si="2"/>
        <v>7291996.4288999988</v>
      </c>
      <c r="K36" s="38">
        <v>0.56999999999999995</v>
      </c>
      <c r="L36" s="16">
        <f t="shared" si="3"/>
        <v>9666134.801099997</v>
      </c>
      <c r="M36" s="39">
        <v>255</v>
      </c>
      <c r="N36" s="40">
        <f t="shared" si="5"/>
        <v>0.25370000000000004</v>
      </c>
      <c r="O36">
        <f t="shared" si="6"/>
        <v>6</v>
      </c>
      <c r="S36" s="30">
        <v>25.37</v>
      </c>
    </row>
    <row r="37" spans="1:19">
      <c r="A37">
        <f t="shared" si="0"/>
        <v>14550</v>
      </c>
      <c r="B37" s="3" t="s">
        <v>90</v>
      </c>
      <c r="C37" t="s">
        <v>91</v>
      </c>
      <c r="D37" s="31">
        <v>518414322</v>
      </c>
      <c r="E37" s="32">
        <v>764614135.84000003</v>
      </c>
      <c r="F37" s="16">
        <f t="shared" si="4"/>
        <v>-193739361.84000003</v>
      </c>
      <c r="G37" s="37">
        <v>52460452</v>
      </c>
      <c r="H37" s="17">
        <v>66846335</v>
      </c>
      <c r="I37" s="38">
        <v>0.51</v>
      </c>
      <c r="J37" s="16">
        <f t="shared" si="2"/>
        <v>-98807074.538400024</v>
      </c>
      <c r="K37" s="38">
        <v>0.49</v>
      </c>
      <c r="L37" s="16">
        <f t="shared" si="3"/>
        <v>-94932287.301600009</v>
      </c>
      <c r="M37" s="45">
        <v>1197</v>
      </c>
      <c r="N37" s="40">
        <f t="shared" si="5"/>
        <v>0.22020000000000001</v>
      </c>
      <c r="O37">
        <f t="shared" si="6"/>
        <v>12</v>
      </c>
      <c r="S37" s="30">
        <v>22.02</v>
      </c>
    </row>
    <row r="38" spans="1:19">
      <c r="A38">
        <f t="shared" si="0"/>
        <v>14600</v>
      </c>
      <c r="B38" s="3" t="s">
        <v>92</v>
      </c>
      <c r="C38" t="s">
        <v>93</v>
      </c>
      <c r="D38" s="31">
        <v>16992343</v>
      </c>
      <c r="E38" s="32">
        <v>15691361.08</v>
      </c>
      <c r="F38" s="16">
        <f t="shared" si="4"/>
        <v>1720001.92</v>
      </c>
      <c r="G38" s="37">
        <v>419020</v>
      </c>
      <c r="H38" s="17">
        <v>1262398</v>
      </c>
      <c r="I38" s="38">
        <v>0.63</v>
      </c>
      <c r="J38" s="16">
        <f t="shared" si="2"/>
        <v>1083601.2095999999</v>
      </c>
      <c r="K38" s="38">
        <v>0.37</v>
      </c>
      <c r="L38" s="16">
        <f t="shared" si="3"/>
        <v>636400.71039999998</v>
      </c>
      <c r="M38" s="39">
        <v>22</v>
      </c>
      <c r="N38" s="40">
        <f t="shared" si="5"/>
        <v>0.12359999999999999</v>
      </c>
      <c r="O38">
        <f t="shared" si="6"/>
        <v>7</v>
      </c>
      <c r="S38" s="30">
        <v>12.36</v>
      </c>
    </row>
    <row r="39" spans="1:19">
      <c r="A39">
        <f t="shared" si="0"/>
        <v>14660</v>
      </c>
      <c r="B39" s="3" t="s">
        <v>94</v>
      </c>
      <c r="C39" t="s">
        <v>95</v>
      </c>
      <c r="D39" s="31">
        <v>17910951</v>
      </c>
      <c r="E39" s="32">
        <v>17617078.100000001</v>
      </c>
      <c r="F39" s="16">
        <f>D39-E39+G39</f>
        <v>597145.89999999851</v>
      </c>
      <c r="G39" s="37">
        <v>303273</v>
      </c>
      <c r="H39" s="17">
        <v>3011435</v>
      </c>
      <c r="I39" s="38">
        <v>0.99</v>
      </c>
      <c r="J39" s="16">
        <f t="shared" si="2"/>
        <v>591174.44099999848</v>
      </c>
      <c r="K39" s="38">
        <v>0.01</v>
      </c>
      <c r="L39" s="16">
        <f t="shared" si="3"/>
        <v>5971.4589999999853</v>
      </c>
      <c r="M39" s="39">
        <v>15</v>
      </c>
      <c r="N39" s="40">
        <f t="shared" si="5"/>
        <v>0.11109999999999999</v>
      </c>
      <c r="O39">
        <f t="shared" si="6"/>
        <v>8</v>
      </c>
      <c r="S39" s="30">
        <v>11.11</v>
      </c>
    </row>
    <row r="40" spans="1:19">
      <c r="A40">
        <f t="shared" si="0"/>
        <v>14700</v>
      </c>
      <c r="B40" s="3" t="s">
        <v>96</v>
      </c>
      <c r="C40" t="s">
        <v>97</v>
      </c>
      <c r="D40" s="31">
        <v>136988108</v>
      </c>
      <c r="E40" s="32">
        <v>120458137.54000001</v>
      </c>
      <c r="F40" s="16">
        <f t="shared" si="4"/>
        <v>18306933.459999993</v>
      </c>
      <c r="G40" s="37">
        <v>1776963</v>
      </c>
      <c r="H40" s="17">
        <v>9407327</v>
      </c>
      <c r="I40" s="38">
        <v>0.64</v>
      </c>
      <c r="J40" s="16">
        <f>I40*F40</f>
        <v>11716437.414399996</v>
      </c>
      <c r="K40" s="38">
        <v>0.36</v>
      </c>
      <c r="L40" s="16">
        <f t="shared" si="3"/>
        <v>6590496.045599997</v>
      </c>
      <c r="M40" s="39">
        <v>165</v>
      </c>
      <c r="N40" s="40">
        <f t="shared" si="5"/>
        <v>0.1133</v>
      </c>
      <c r="O40">
        <f t="shared" si="6"/>
        <v>5</v>
      </c>
      <c r="S40" s="30">
        <v>11.33</v>
      </c>
    </row>
    <row r="41" spans="1:19">
      <c r="A41">
        <f t="shared" si="0"/>
        <v>14800</v>
      </c>
      <c r="B41" s="3" t="s">
        <v>98</v>
      </c>
      <c r="C41" t="s">
        <v>99</v>
      </c>
      <c r="D41" s="31">
        <v>149120896</v>
      </c>
      <c r="E41" s="32">
        <v>135666998.90000001</v>
      </c>
      <c r="F41" s="16">
        <f t="shared" si="4"/>
        <v>22224177.099999994</v>
      </c>
      <c r="G41" s="37">
        <v>8770280</v>
      </c>
      <c r="H41" s="17">
        <v>22680315</v>
      </c>
      <c r="I41" s="38">
        <v>0.86</v>
      </c>
      <c r="J41" s="16">
        <f t="shared" si="2"/>
        <v>19112792.305999994</v>
      </c>
      <c r="K41" s="38">
        <v>0.14000000000000001</v>
      </c>
      <c r="L41" s="16">
        <f t="shared" si="3"/>
        <v>3111384.7939999993</v>
      </c>
      <c r="M41" s="39">
        <v>262</v>
      </c>
      <c r="N41" s="40">
        <f t="shared" si="5"/>
        <v>0.1333</v>
      </c>
      <c r="O41">
        <f t="shared" si="6"/>
        <v>4</v>
      </c>
      <c r="S41" s="30">
        <v>13.33</v>
      </c>
    </row>
    <row r="42" spans="1:19">
      <c r="A42">
        <v>15010</v>
      </c>
      <c r="B42" s="3" t="s">
        <v>100</v>
      </c>
      <c r="D42" s="42">
        <v>1524853993</v>
      </c>
      <c r="E42" s="42">
        <v>928185746.84000003</v>
      </c>
      <c r="F42" s="16">
        <f t="shared" si="4"/>
        <v>675290413.15999997</v>
      </c>
      <c r="G42" s="37">
        <v>78622167</v>
      </c>
      <c r="H42" s="17">
        <v>531757510</v>
      </c>
      <c r="I42" s="38">
        <v>1</v>
      </c>
      <c r="J42" s="16">
        <f t="shared" si="2"/>
        <v>675290413.15999997</v>
      </c>
      <c r="K42" s="38">
        <v>0</v>
      </c>
      <c r="L42" s="16">
        <f t="shared" si="3"/>
        <v>0</v>
      </c>
      <c r="M42" s="45">
        <v>5351</v>
      </c>
      <c r="N42" s="40">
        <f t="shared" si="5"/>
        <v>0.28249999999999997</v>
      </c>
      <c r="O42">
        <f t="shared" si="6"/>
        <v>2</v>
      </c>
      <c r="S42" s="30">
        <v>28.25</v>
      </c>
    </row>
    <row r="43" spans="1:19">
      <c r="A43">
        <f t="shared" si="0"/>
        <v>16800</v>
      </c>
      <c r="B43" s="3" t="s">
        <v>101</v>
      </c>
      <c r="C43" t="s">
        <v>102</v>
      </c>
      <c r="D43" s="31">
        <v>34682850</v>
      </c>
      <c r="E43" s="32">
        <v>29484322.629999999</v>
      </c>
      <c r="F43" s="16">
        <f t="shared" si="4"/>
        <v>6154935.370000001</v>
      </c>
      <c r="G43" s="37">
        <v>956408</v>
      </c>
      <c r="H43" s="17">
        <v>4629901</v>
      </c>
      <c r="I43" s="38">
        <v>0.8</v>
      </c>
      <c r="J43" s="16">
        <f t="shared" si="2"/>
        <v>4923948.296000001</v>
      </c>
      <c r="K43" s="38">
        <v>0.2</v>
      </c>
      <c r="L43" s="16">
        <f>K43*F43</f>
        <v>1230987.0740000003</v>
      </c>
      <c r="M43" s="39">
        <v>22</v>
      </c>
      <c r="N43" s="40">
        <f t="shared" si="5"/>
        <v>9.4E-2</v>
      </c>
      <c r="O43">
        <f t="shared" ref="O43:O45" si="7">RANK(F43,F43:F83)</f>
        <v>3</v>
      </c>
      <c r="S43" s="30">
        <v>9.4</v>
      </c>
    </row>
    <row r="44" spans="1:19">
      <c r="A44">
        <f t="shared" si="0"/>
        <v>18025</v>
      </c>
      <c r="B44" s="3" t="s">
        <v>103</v>
      </c>
      <c r="C44" t="s">
        <v>104</v>
      </c>
      <c r="D44" s="31">
        <v>6686925</v>
      </c>
      <c r="E44" s="32">
        <v>6383128.7300000004</v>
      </c>
      <c r="F44" s="16">
        <f t="shared" si="4"/>
        <v>442080.26999999955</v>
      </c>
      <c r="G44" s="37">
        <v>138284</v>
      </c>
      <c r="H44" s="17">
        <v>526349</v>
      </c>
      <c r="I44" s="38">
        <v>0.99</v>
      </c>
      <c r="J44" s="16">
        <f t="shared" si="2"/>
        <v>437659.46729999955</v>
      </c>
      <c r="K44" s="38">
        <v>0.01</v>
      </c>
      <c r="L44" s="16">
        <f>K44*F44</f>
        <v>4420.8026999999956</v>
      </c>
      <c r="M44" s="39">
        <v>1</v>
      </c>
      <c r="N44" s="40">
        <f t="shared" si="5"/>
        <v>1.72E-2</v>
      </c>
      <c r="O44">
        <f t="shared" si="7"/>
        <v>4</v>
      </c>
      <c r="S44" s="30">
        <v>1.72</v>
      </c>
    </row>
    <row r="45" spans="1:19">
      <c r="A45">
        <f t="shared" si="0"/>
        <v>18210</v>
      </c>
      <c r="B45" s="3" t="s">
        <v>105</v>
      </c>
      <c r="C45" t="s">
        <v>106</v>
      </c>
      <c r="D45" s="31">
        <v>6420156</v>
      </c>
      <c r="E45" s="32">
        <v>5684092.2599999998</v>
      </c>
      <c r="F45" s="16">
        <f t="shared" si="4"/>
        <v>1112511.7400000002</v>
      </c>
      <c r="G45" s="37">
        <v>376448</v>
      </c>
      <c r="H45" s="17">
        <v>53900</v>
      </c>
      <c r="I45" s="38">
        <v>0.93</v>
      </c>
      <c r="J45" s="16">
        <f t="shared" si="2"/>
        <v>1034635.9182000003</v>
      </c>
      <c r="K45" s="38">
        <v>7.0000000000000007E-2</v>
      </c>
      <c r="L45" s="16">
        <f t="shared" si="3"/>
        <v>77875.82180000002</v>
      </c>
      <c r="M45" s="39">
        <v>11</v>
      </c>
      <c r="N45" s="40">
        <f t="shared" si="5"/>
        <v>0.18329999999999999</v>
      </c>
      <c r="O45">
        <f t="shared" si="7"/>
        <v>3</v>
      </c>
      <c r="S45" s="30">
        <v>18.329999999999998</v>
      </c>
    </row>
    <row r="46" spans="1:19">
      <c r="B46" s="3"/>
      <c r="D46" s="15"/>
      <c r="E46" s="16"/>
      <c r="F46" s="16"/>
      <c r="G46" s="46"/>
      <c r="H46" s="46"/>
      <c r="I46" s="47"/>
      <c r="J46" s="16"/>
      <c r="K46" s="47"/>
      <c r="L46" s="16"/>
      <c r="M46" s="72"/>
      <c r="N46" s="47"/>
    </row>
    <row r="47" spans="1:19">
      <c r="A47">
        <v>84210</v>
      </c>
      <c r="B47" s="3" t="s">
        <v>107</v>
      </c>
      <c r="C47" s="4" t="s">
        <v>108</v>
      </c>
      <c r="D47" s="16">
        <v>1069901279</v>
      </c>
      <c r="E47" s="16">
        <v>759517204.16999996</v>
      </c>
      <c r="F47" s="16">
        <f t="shared" si="4"/>
        <v>318451765.83000004</v>
      </c>
      <c r="G47" s="37">
        <v>8067691</v>
      </c>
      <c r="H47" s="37">
        <v>18317175</v>
      </c>
      <c r="I47" s="47">
        <v>1</v>
      </c>
      <c r="J47" s="16">
        <f>I47*F47</f>
        <v>318451765.83000004</v>
      </c>
      <c r="K47" s="47">
        <v>0</v>
      </c>
      <c r="L47" s="16">
        <f>K47*F47</f>
        <v>0</v>
      </c>
      <c r="M47" s="48">
        <v>2254</v>
      </c>
      <c r="N47" s="47">
        <f>S47/100</f>
        <v>0.2026</v>
      </c>
      <c r="O47">
        <f>RANK(F47,F47:F87)</f>
        <v>2</v>
      </c>
      <c r="S47" s="30">
        <v>20.260000000000002</v>
      </c>
    </row>
    <row r="48" spans="1:19">
      <c r="B48" s="3"/>
      <c r="C48" s="4"/>
      <c r="D48" s="14"/>
      <c r="E48" s="14"/>
      <c r="F48" s="14"/>
      <c r="G48" s="29"/>
      <c r="H48" s="29"/>
      <c r="J48" s="14"/>
      <c r="L48" s="14"/>
    </row>
    <row r="49" spans="4:14">
      <c r="D49" s="21" t="s">
        <v>109</v>
      </c>
      <c r="E49" s="58">
        <f>SUM(E5:E47)</f>
        <v>5459627069.1999998</v>
      </c>
      <c r="F49" s="58">
        <f>SUM(F5:F47)</f>
        <v>1303007671.8</v>
      </c>
      <c r="G49" s="58">
        <f>SUM(G5:G47)</f>
        <v>230834935</v>
      </c>
      <c r="H49" s="58">
        <f>SUM(H5:H47)</f>
        <v>856835288</v>
      </c>
      <c r="I49" s="59" t="s">
        <v>110</v>
      </c>
      <c r="J49" s="58">
        <f>J47</f>
        <v>318451765.83000004</v>
      </c>
      <c r="K49" s="59" t="s">
        <v>111</v>
      </c>
      <c r="L49" s="58">
        <f>SUM(L5:L47)</f>
        <v>178040547.16889998</v>
      </c>
      <c r="M49" s="23">
        <f>SUM(M5:M47)</f>
        <v>15331</v>
      </c>
      <c r="N49" s="1">
        <v>0.21</v>
      </c>
    </row>
    <row r="50" spans="4:14">
      <c r="F50" s="1">
        <f>F49/E49</f>
        <v>0.23866239493733954</v>
      </c>
      <c r="G50" s="77"/>
      <c r="H50" s="58"/>
      <c r="I50" s="59" t="s">
        <v>112</v>
      </c>
      <c r="J50" s="58">
        <f>SUM(J6:J45)+F5</f>
        <v>806515358.80110002</v>
      </c>
    </row>
    <row r="51" spans="4:14">
      <c r="G51" s="28"/>
      <c r="H51" s="58">
        <f>G49+H49</f>
        <v>1087670223</v>
      </c>
      <c r="I51" s="60"/>
      <c r="J51" s="61"/>
    </row>
    <row r="52" spans="4:14">
      <c r="G52" s="77"/>
      <c r="H52" s="28"/>
      <c r="J52" s="20"/>
    </row>
  </sheetData>
  <mergeCells count="21">
    <mergeCell ref="K3:K4"/>
    <mergeCell ref="D3:D4"/>
    <mergeCell ref="E3:E4"/>
    <mergeCell ref="F2:L2"/>
    <mergeCell ref="J3:J4"/>
    <mergeCell ref="M2:N2"/>
    <mergeCell ref="M1:N1"/>
    <mergeCell ref="C3:C4"/>
    <mergeCell ref="L3:L4"/>
    <mergeCell ref="A3:A4"/>
    <mergeCell ref="B3:B4"/>
    <mergeCell ref="G3:G4"/>
    <mergeCell ref="H3:H4"/>
    <mergeCell ref="N3:N4"/>
    <mergeCell ref="M3:M4"/>
    <mergeCell ref="D2:E2"/>
    <mergeCell ref="F3:F4"/>
    <mergeCell ref="I3:I4"/>
    <mergeCell ref="I1:L1"/>
    <mergeCell ref="G1:H1"/>
    <mergeCell ref="D1:F1"/>
  </mergeCells>
  <pageMargins left="0.5" right="0.5" top="0.5" bottom="0.5" header="0.3" footer="0.3"/>
  <pageSetup scale="53" orientation="landscape" r:id="rId1"/>
  <headerFooter>
    <oddHeader>&amp;L&amp;C&amp;R</oddHeader>
    <oddFooter>&amp;L&amp;C&amp;R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512C-C006-460A-B4F3-63E649326EE5}">
  <sheetPr>
    <tabColor theme="4" tint="0.79998168889431442"/>
    <pageSetUpPr fitToPage="1"/>
  </sheetPr>
  <dimension ref="A1:Q52"/>
  <sheetViews>
    <sheetView topLeftCell="H1" workbookViewId="0">
      <selection activeCell="P39" sqref="P39"/>
    </sheetView>
  </sheetViews>
  <sheetFormatPr defaultRowHeight="14.5"/>
  <cols>
    <col min="2" max="2" width="32.81640625" customWidth="1"/>
    <col min="3" max="3" width="8.81640625" hidden="1" customWidth="1"/>
    <col min="4" max="4" width="13.1796875" style="2" customWidth="1"/>
    <col min="5" max="5" width="19.54296875" style="2" customWidth="1"/>
    <col min="6" max="6" width="14.1796875" style="2" customWidth="1"/>
    <col min="7" max="7" width="13.54296875" style="2" customWidth="1"/>
    <col min="8" max="8" width="14.453125" style="2" customWidth="1"/>
    <col min="9" max="9" width="10.1796875" style="1" customWidth="1"/>
    <col min="10" max="10" width="16.26953125" bestFit="1" customWidth="1"/>
    <col min="11" max="11" width="10.1796875" style="1" customWidth="1"/>
    <col min="12" max="12" width="13.1796875" customWidth="1"/>
    <col min="13" max="13" width="11.7265625" style="23" customWidth="1"/>
    <col min="16" max="16" width="11.54296875" customWidth="1"/>
    <col min="17" max="17" width="15.7265625" customWidth="1"/>
  </cols>
  <sheetData>
    <row r="1" spans="1:17" ht="15" customHeight="1">
      <c r="A1" s="11"/>
      <c r="B1" s="13" t="s">
        <v>0</v>
      </c>
      <c r="D1" s="90" t="s">
        <v>1</v>
      </c>
      <c r="E1" s="107"/>
      <c r="F1" s="91"/>
      <c r="G1" s="90" t="s">
        <v>2</v>
      </c>
      <c r="H1" s="91"/>
      <c r="I1" s="104" t="s">
        <v>124</v>
      </c>
      <c r="J1" s="105"/>
      <c r="K1" s="105"/>
      <c r="L1" s="106"/>
      <c r="M1" s="80" t="s">
        <v>4</v>
      </c>
    </row>
    <row r="2" spans="1:17" ht="16">
      <c r="A2" s="10"/>
      <c r="B2" s="10"/>
      <c r="C2" s="24"/>
      <c r="D2" s="89" t="s">
        <v>5</v>
      </c>
      <c r="E2" s="89"/>
      <c r="F2" s="89" t="s">
        <v>6</v>
      </c>
      <c r="G2" s="89"/>
      <c r="H2" s="89"/>
      <c r="I2" s="89"/>
      <c r="J2" s="89"/>
      <c r="K2" s="89"/>
      <c r="L2" s="89"/>
      <c r="M2" s="79" t="s">
        <v>7</v>
      </c>
    </row>
    <row r="3" spans="1:17">
      <c r="A3" s="92" t="s">
        <v>8</v>
      </c>
      <c r="B3" s="94" t="s">
        <v>9</v>
      </c>
      <c r="C3" s="92" t="s">
        <v>10</v>
      </c>
      <c r="D3" s="108" t="s">
        <v>11</v>
      </c>
      <c r="E3" s="109" t="s">
        <v>12</v>
      </c>
      <c r="F3" s="101" t="s">
        <v>13</v>
      </c>
      <c r="G3" s="95" t="s">
        <v>14</v>
      </c>
      <c r="H3" s="95" t="s">
        <v>15</v>
      </c>
      <c r="I3" s="97" t="s">
        <v>16</v>
      </c>
      <c r="J3" s="92" t="s">
        <v>17</v>
      </c>
      <c r="K3" s="97" t="s">
        <v>18</v>
      </c>
      <c r="L3" s="92" t="s">
        <v>19</v>
      </c>
      <c r="M3" s="99" t="s">
        <v>20</v>
      </c>
    </row>
    <row r="4" spans="1:17" ht="27" customHeight="1">
      <c r="A4" s="92"/>
      <c r="B4" s="94"/>
      <c r="C4" s="92"/>
      <c r="D4" s="102"/>
      <c r="E4" s="96"/>
      <c r="F4" s="102"/>
      <c r="G4" s="96"/>
      <c r="H4" s="96"/>
      <c r="I4" s="103"/>
      <c r="J4" s="93"/>
      <c r="K4" s="103"/>
      <c r="L4" s="93"/>
      <c r="M4" s="110"/>
    </row>
    <row r="5" spans="1:17">
      <c r="A5">
        <f t="shared" ref="A5:A45" si="0">VALUE(C5)</f>
        <v>11000</v>
      </c>
      <c r="B5" s="3" t="s">
        <v>22</v>
      </c>
      <c r="C5" t="s">
        <v>23</v>
      </c>
      <c r="D5" s="62">
        <v>66720038</v>
      </c>
      <c r="E5" s="63">
        <v>62828022.140000001</v>
      </c>
      <c r="F5" s="16">
        <f>D5-E5+G5</f>
        <v>3892015.8599999994</v>
      </c>
      <c r="G5" s="83">
        <v>0</v>
      </c>
      <c r="H5" s="64">
        <v>0</v>
      </c>
      <c r="I5" s="34">
        <v>0</v>
      </c>
      <c r="J5" s="65">
        <v>0</v>
      </c>
      <c r="K5" s="34">
        <v>0</v>
      </c>
      <c r="L5" s="65">
        <v>0</v>
      </c>
      <c r="M5" s="35">
        <v>0</v>
      </c>
      <c r="N5">
        <f t="shared" ref="N5:N30" si="1">RANK(F5,F5:F47)</f>
        <v>23</v>
      </c>
      <c r="Q5" s="88"/>
    </row>
    <row r="6" spans="1:17">
      <c r="A6">
        <f t="shared" si="0"/>
        <v>12000</v>
      </c>
      <c r="B6" s="3" t="s">
        <v>24</v>
      </c>
      <c r="C6" t="s">
        <v>25</v>
      </c>
      <c r="D6" s="62">
        <v>655598349</v>
      </c>
      <c r="E6" s="63">
        <v>623940912</v>
      </c>
      <c r="F6" s="16">
        <f t="shared" ref="F6:F47" si="2">D6-E6+G6</f>
        <v>43648509</v>
      </c>
      <c r="G6" s="17">
        <v>11991072</v>
      </c>
      <c r="H6" s="17">
        <v>29143223</v>
      </c>
      <c r="I6" s="38">
        <v>1</v>
      </c>
      <c r="J6" s="16">
        <f>I6*F6</f>
        <v>43648509</v>
      </c>
      <c r="K6" s="38">
        <v>0</v>
      </c>
      <c r="L6" s="16">
        <f>K6*F6</f>
        <v>0</v>
      </c>
      <c r="M6" s="39">
        <v>205</v>
      </c>
      <c r="N6">
        <f t="shared" si="1"/>
        <v>5</v>
      </c>
      <c r="Q6" s="88"/>
    </row>
    <row r="7" spans="1:17">
      <c r="A7">
        <f t="shared" si="0"/>
        <v>12001</v>
      </c>
      <c r="B7" s="3" t="s">
        <v>26</v>
      </c>
      <c r="C7" t="s">
        <v>27</v>
      </c>
      <c r="D7" s="62">
        <v>71987824</v>
      </c>
      <c r="E7" s="63">
        <v>67168416.980000004</v>
      </c>
      <c r="F7" s="16">
        <f t="shared" si="2"/>
        <v>5422666.0199999958</v>
      </c>
      <c r="G7" s="17">
        <v>603259</v>
      </c>
      <c r="H7" s="17">
        <v>1362229</v>
      </c>
      <c r="I7" s="38">
        <v>0.99</v>
      </c>
      <c r="J7" s="16">
        <f t="shared" ref="J7:J45" si="3">I7*F7</f>
        <v>5368439.359799996</v>
      </c>
      <c r="K7" s="38">
        <v>0.01</v>
      </c>
      <c r="L7" s="16">
        <f t="shared" ref="L7:L45" si="4">K7*F7</f>
        <v>54226.660199999962</v>
      </c>
      <c r="M7" s="39">
        <v>28</v>
      </c>
      <c r="N7">
        <f t="shared" si="1"/>
        <v>21</v>
      </c>
      <c r="Q7" s="88"/>
    </row>
    <row r="8" spans="1:17">
      <c r="A8">
        <f t="shared" si="0"/>
        <v>13000</v>
      </c>
      <c r="B8" s="3" t="s">
        <v>28</v>
      </c>
      <c r="C8" t="s">
        <v>29</v>
      </c>
      <c r="D8" s="62">
        <v>6278791</v>
      </c>
      <c r="E8" s="63">
        <v>6195821.4400000004</v>
      </c>
      <c r="F8" s="16">
        <f t="shared" si="2"/>
        <v>84739.55999999959</v>
      </c>
      <c r="G8" s="17">
        <v>1770</v>
      </c>
      <c r="H8" s="17">
        <v>112936</v>
      </c>
      <c r="I8" s="38">
        <v>0.84</v>
      </c>
      <c r="J8" s="16">
        <f t="shared" si="3"/>
        <v>71181.230399999651</v>
      </c>
      <c r="K8" s="38">
        <v>0.16</v>
      </c>
      <c r="L8" s="16">
        <f t="shared" si="4"/>
        <v>13558.329599999935</v>
      </c>
      <c r="M8" s="39">
        <v>1</v>
      </c>
      <c r="N8">
        <f t="shared" si="1"/>
        <v>36</v>
      </c>
      <c r="Q8" s="88"/>
    </row>
    <row r="9" spans="1:17">
      <c r="A9">
        <f t="shared" si="0"/>
        <v>13005</v>
      </c>
      <c r="B9" s="3" t="s">
        <v>30</v>
      </c>
      <c r="C9" t="s">
        <v>31</v>
      </c>
      <c r="D9" s="62">
        <v>9438721</v>
      </c>
      <c r="E9" s="63">
        <v>8859616.1300000008</v>
      </c>
      <c r="F9" s="16">
        <f t="shared" si="2"/>
        <v>635442.86999999918</v>
      </c>
      <c r="G9" s="17">
        <v>56338</v>
      </c>
      <c r="H9" s="17">
        <v>1069869</v>
      </c>
      <c r="I9" s="38">
        <v>0.91</v>
      </c>
      <c r="J9" s="16">
        <f t="shared" si="3"/>
        <v>578253.01169999922</v>
      </c>
      <c r="K9" s="38">
        <v>0.09</v>
      </c>
      <c r="L9" s="16">
        <f t="shared" si="4"/>
        <v>57189.858299999927</v>
      </c>
      <c r="M9" s="39">
        <v>5</v>
      </c>
      <c r="N9">
        <f t="shared" si="1"/>
        <v>33</v>
      </c>
      <c r="Q9" s="88"/>
    </row>
    <row r="10" spans="1:17">
      <c r="A10">
        <f t="shared" si="0"/>
        <v>13050</v>
      </c>
      <c r="B10" s="3" t="s">
        <v>32</v>
      </c>
      <c r="C10" t="s">
        <v>33</v>
      </c>
      <c r="D10" s="62">
        <v>7925820</v>
      </c>
      <c r="E10" s="63">
        <v>5866183.4699999997</v>
      </c>
      <c r="F10" s="16">
        <f t="shared" si="2"/>
        <v>2461919.5300000003</v>
      </c>
      <c r="G10" s="17">
        <v>402283</v>
      </c>
      <c r="H10" s="17">
        <v>889232</v>
      </c>
      <c r="I10" s="38">
        <v>1</v>
      </c>
      <c r="J10" s="16">
        <f t="shared" si="3"/>
        <v>2461919.5300000003</v>
      </c>
      <c r="K10" s="38">
        <v>0</v>
      </c>
      <c r="L10" s="16">
        <f t="shared" si="4"/>
        <v>0</v>
      </c>
      <c r="M10" s="39">
        <v>12</v>
      </c>
      <c r="N10">
        <f t="shared" si="1"/>
        <v>25</v>
      </c>
      <c r="Q10" s="88"/>
    </row>
    <row r="11" spans="1:17">
      <c r="A11">
        <f t="shared" si="0"/>
        <v>13100</v>
      </c>
      <c r="B11" s="3" t="s">
        <v>34</v>
      </c>
      <c r="C11" t="s">
        <v>35</v>
      </c>
      <c r="D11" s="62">
        <v>1176681</v>
      </c>
      <c r="E11" s="63">
        <v>1158568.03</v>
      </c>
      <c r="F11" s="16">
        <f t="shared" si="2"/>
        <v>20719.969999999972</v>
      </c>
      <c r="G11" s="17">
        <v>2607</v>
      </c>
      <c r="H11" s="17">
        <v>0</v>
      </c>
      <c r="I11" s="38">
        <v>1</v>
      </c>
      <c r="J11" s="16">
        <f t="shared" si="3"/>
        <v>20719.969999999972</v>
      </c>
      <c r="K11" s="38">
        <v>0</v>
      </c>
      <c r="L11" s="16">
        <f t="shared" si="4"/>
        <v>0</v>
      </c>
      <c r="M11" s="39" t="s">
        <v>36</v>
      </c>
      <c r="N11">
        <f t="shared" si="1"/>
        <v>34</v>
      </c>
      <c r="Q11" s="88"/>
    </row>
    <row r="12" spans="1:17">
      <c r="A12">
        <f t="shared" si="0"/>
        <v>13200</v>
      </c>
      <c r="B12" s="3" t="s">
        <v>38</v>
      </c>
      <c r="C12" t="s">
        <v>39</v>
      </c>
      <c r="D12" s="62">
        <v>15557146</v>
      </c>
      <c r="E12" s="63">
        <v>14484185.27</v>
      </c>
      <c r="F12" s="16">
        <f t="shared" si="2"/>
        <v>1464130.7300000004</v>
      </c>
      <c r="G12" s="17">
        <v>391170</v>
      </c>
      <c r="H12" s="17">
        <v>1228828</v>
      </c>
      <c r="I12" s="38">
        <v>0.98</v>
      </c>
      <c r="J12" s="16">
        <f t="shared" si="3"/>
        <v>1434848.1154000005</v>
      </c>
      <c r="K12" s="38">
        <v>0.02</v>
      </c>
      <c r="L12" s="16">
        <f t="shared" si="4"/>
        <v>29282.614600000008</v>
      </c>
      <c r="M12" s="39">
        <v>14</v>
      </c>
      <c r="N12">
        <f t="shared" si="1"/>
        <v>27</v>
      </c>
      <c r="Q12" s="88"/>
    </row>
    <row r="13" spans="1:17">
      <c r="A13">
        <f t="shared" si="0"/>
        <v>13300</v>
      </c>
      <c r="B13" s="3" t="s">
        <v>40</v>
      </c>
      <c r="C13" t="s">
        <v>41</v>
      </c>
      <c r="D13" s="62">
        <v>21151228</v>
      </c>
      <c r="E13" s="63">
        <v>18105705.670000002</v>
      </c>
      <c r="F13" s="16">
        <f t="shared" si="2"/>
        <v>3579467.3299999982</v>
      </c>
      <c r="G13" s="17">
        <v>533945</v>
      </c>
      <c r="H13" s="17">
        <v>1149472</v>
      </c>
      <c r="I13" s="38">
        <v>0.73</v>
      </c>
      <c r="J13" s="16">
        <f t="shared" si="3"/>
        <v>2613011.1508999988</v>
      </c>
      <c r="K13" s="38">
        <v>0.27</v>
      </c>
      <c r="L13" s="16">
        <f t="shared" si="4"/>
        <v>966456.1790999996</v>
      </c>
      <c r="M13" s="39">
        <v>34</v>
      </c>
      <c r="N13">
        <f t="shared" si="1"/>
        <v>23</v>
      </c>
      <c r="Q13" s="88"/>
    </row>
    <row r="14" spans="1:17">
      <c r="A14">
        <f t="shared" si="0"/>
        <v>13410</v>
      </c>
      <c r="B14" s="3" t="s">
        <v>42</v>
      </c>
      <c r="C14" t="s">
        <v>43</v>
      </c>
      <c r="D14" s="62">
        <v>46059400</v>
      </c>
      <c r="E14" s="63">
        <v>38804317.039999999</v>
      </c>
      <c r="F14" s="16">
        <f t="shared" si="2"/>
        <v>7835779.9600000009</v>
      </c>
      <c r="G14" s="17">
        <v>580697</v>
      </c>
      <c r="H14" s="17">
        <v>1778899</v>
      </c>
      <c r="I14" s="38">
        <v>0.03</v>
      </c>
      <c r="J14" s="16">
        <f t="shared" si="3"/>
        <v>235073.39880000002</v>
      </c>
      <c r="K14" s="38">
        <v>0.97</v>
      </c>
      <c r="L14" s="16">
        <f t="shared" si="4"/>
        <v>7600706.5612000003</v>
      </c>
      <c r="M14" s="39">
        <v>53</v>
      </c>
      <c r="N14">
        <f t="shared" si="1"/>
        <v>16</v>
      </c>
      <c r="Q14" s="88"/>
    </row>
    <row r="15" spans="1:17">
      <c r="A15">
        <f t="shared" si="0"/>
        <v>13510</v>
      </c>
      <c r="B15" s="3" t="s">
        <v>44</v>
      </c>
      <c r="C15" t="s">
        <v>45</v>
      </c>
      <c r="D15" s="62">
        <v>144573537</v>
      </c>
      <c r="E15" s="63">
        <v>124970173.75</v>
      </c>
      <c r="F15" s="16">
        <f t="shared" si="2"/>
        <v>22817146.25</v>
      </c>
      <c r="G15" s="17">
        <v>3213783</v>
      </c>
      <c r="H15" s="17">
        <v>9345985</v>
      </c>
      <c r="I15" s="38">
        <v>0.59</v>
      </c>
      <c r="J15" s="16">
        <f t="shared" si="3"/>
        <v>13462116.2875</v>
      </c>
      <c r="K15" s="38">
        <v>0.41</v>
      </c>
      <c r="L15" s="16">
        <f t="shared" si="4"/>
        <v>9355029.9625000004</v>
      </c>
      <c r="M15" s="39">
        <v>235</v>
      </c>
      <c r="N15">
        <f t="shared" si="1"/>
        <v>6</v>
      </c>
      <c r="Q15" s="88"/>
    </row>
    <row r="16" spans="1:17">
      <c r="A16">
        <f t="shared" si="0"/>
        <v>13600</v>
      </c>
      <c r="B16" s="3" t="s">
        <v>46</v>
      </c>
      <c r="C16" t="s">
        <v>47</v>
      </c>
      <c r="D16" s="62">
        <v>84107646</v>
      </c>
      <c r="E16" s="63">
        <v>77702724.629999995</v>
      </c>
      <c r="F16" s="16">
        <f t="shared" si="2"/>
        <v>7479198.3700000048</v>
      </c>
      <c r="G16" s="17">
        <v>1074277</v>
      </c>
      <c r="H16" s="17">
        <v>5797316</v>
      </c>
      <c r="I16" s="38">
        <v>0.61</v>
      </c>
      <c r="J16" s="16">
        <f t="shared" si="3"/>
        <v>4562311.0057000024</v>
      </c>
      <c r="K16" s="38">
        <v>0.39</v>
      </c>
      <c r="L16" s="16">
        <f t="shared" si="4"/>
        <v>2916887.3643000019</v>
      </c>
      <c r="M16" s="39">
        <v>99</v>
      </c>
      <c r="N16">
        <f t="shared" si="1"/>
        <v>16</v>
      </c>
      <c r="Q16" s="88"/>
    </row>
    <row r="17" spans="1:17">
      <c r="A17">
        <f t="shared" si="0"/>
        <v>13700</v>
      </c>
      <c r="B17" s="3" t="s">
        <v>48</v>
      </c>
      <c r="C17" t="s">
        <v>49</v>
      </c>
      <c r="D17" s="62">
        <v>146561031</v>
      </c>
      <c r="E17" s="63">
        <v>133289892.70999999</v>
      </c>
      <c r="F17" s="16">
        <f t="shared" si="2"/>
        <v>17416444.290000007</v>
      </c>
      <c r="G17" s="17">
        <v>4145306</v>
      </c>
      <c r="H17" s="17">
        <v>7940644</v>
      </c>
      <c r="I17" s="38">
        <v>0.74</v>
      </c>
      <c r="J17" s="16">
        <f t="shared" si="3"/>
        <v>12888168.774600005</v>
      </c>
      <c r="K17" s="38">
        <v>0.26</v>
      </c>
      <c r="L17" s="16">
        <f t="shared" si="4"/>
        <v>4528275.5154000018</v>
      </c>
      <c r="M17" s="39">
        <v>242</v>
      </c>
      <c r="N17">
        <f t="shared" si="1"/>
        <v>9</v>
      </c>
      <c r="Q17" s="88"/>
    </row>
    <row r="18" spans="1:17">
      <c r="A18">
        <f t="shared" si="0"/>
        <v>13800</v>
      </c>
      <c r="B18" s="3" t="s">
        <v>50</v>
      </c>
      <c r="C18" t="s">
        <v>51</v>
      </c>
      <c r="D18" s="62">
        <v>35446821</v>
      </c>
      <c r="E18" s="63">
        <v>32889161.649999999</v>
      </c>
      <c r="F18" s="16">
        <f t="shared" si="2"/>
        <v>3589731.3500000015</v>
      </c>
      <c r="G18" s="17">
        <v>1032072</v>
      </c>
      <c r="H18" s="17">
        <v>2789672</v>
      </c>
      <c r="I18" s="38">
        <v>0.57999999999999996</v>
      </c>
      <c r="J18" s="16">
        <f t="shared" si="3"/>
        <v>2082044.1830000007</v>
      </c>
      <c r="K18" s="38">
        <v>0.42</v>
      </c>
      <c r="L18" s="16">
        <f t="shared" si="4"/>
        <v>1507687.1670000006</v>
      </c>
      <c r="M18" s="39">
        <v>43</v>
      </c>
      <c r="N18">
        <f t="shared" si="1"/>
        <v>18</v>
      </c>
      <c r="Q18" s="88"/>
    </row>
    <row r="19" spans="1:17">
      <c r="A19">
        <f t="shared" si="0"/>
        <v>13900</v>
      </c>
      <c r="B19" s="3" t="s">
        <v>52</v>
      </c>
      <c r="C19" t="s">
        <v>53</v>
      </c>
      <c r="D19" s="62">
        <v>48073108</v>
      </c>
      <c r="E19" s="63">
        <v>40381291.460000001</v>
      </c>
      <c r="F19" s="16">
        <f t="shared" si="2"/>
        <v>7970890.5399999991</v>
      </c>
      <c r="G19" s="17">
        <v>279074</v>
      </c>
      <c r="H19" s="17">
        <v>3843685</v>
      </c>
      <c r="I19" s="38">
        <v>0.9</v>
      </c>
      <c r="J19" s="16">
        <f t="shared" si="3"/>
        <v>7173801.4859999996</v>
      </c>
      <c r="K19" s="38">
        <v>0.1</v>
      </c>
      <c r="L19" s="16">
        <f t="shared" si="4"/>
        <v>797089.054</v>
      </c>
      <c r="M19" s="39">
        <v>73</v>
      </c>
      <c r="N19">
        <f t="shared" si="1"/>
        <v>13</v>
      </c>
      <c r="Q19" s="88"/>
    </row>
    <row r="20" spans="1:17">
      <c r="A20">
        <f t="shared" si="0"/>
        <v>13902</v>
      </c>
      <c r="B20" s="3" t="s">
        <v>54</v>
      </c>
      <c r="C20" t="s">
        <v>55</v>
      </c>
      <c r="D20" s="62">
        <v>14378499</v>
      </c>
      <c r="E20" s="63">
        <v>13108338.140000001</v>
      </c>
      <c r="F20" s="16">
        <f t="shared" si="2"/>
        <v>1309275.8599999994</v>
      </c>
      <c r="G20" s="17">
        <v>39115</v>
      </c>
      <c r="H20" s="17">
        <v>90085</v>
      </c>
      <c r="I20" s="38">
        <v>0.52</v>
      </c>
      <c r="J20" s="16">
        <f t="shared" si="3"/>
        <v>680823.4471999997</v>
      </c>
      <c r="K20" s="38">
        <v>0.48</v>
      </c>
      <c r="L20" s="16">
        <f t="shared" si="4"/>
        <v>628452.4127999997</v>
      </c>
      <c r="M20" s="39">
        <v>11</v>
      </c>
      <c r="N20">
        <f t="shared" si="1"/>
        <v>20</v>
      </c>
      <c r="Q20" s="88"/>
    </row>
    <row r="21" spans="1:17">
      <c r="A21">
        <f t="shared" si="0"/>
        <v>14100</v>
      </c>
      <c r="B21" s="3" t="s">
        <v>56</v>
      </c>
      <c r="C21" t="s">
        <v>57</v>
      </c>
      <c r="D21" s="62">
        <v>36285565</v>
      </c>
      <c r="E21" s="63">
        <v>32530499.02</v>
      </c>
      <c r="F21" s="16">
        <f t="shared" si="2"/>
        <v>4212356.9800000004</v>
      </c>
      <c r="G21" s="17">
        <v>457291</v>
      </c>
      <c r="H21" s="17">
        <v>2268076</v>
      </c>
      <c r="I21" s="38">
        <v>0.87</v>
      </c>
      <c r="J21" s="16">
        <f t="shared" si="3"/>
        <v>3664750.5726000005</v>
      </c>
      <c r="K21" s="38">
        <v>0.13</v>
      </c>
      <c r="L21" s="16">
        <f t="shared" si="4"/>
        <v>547606.40740000003</v>
      </c>
      <c r="M21" s="39">
        <v>50</v>
      </c>
      <c r="N21">
        <f t="shared" si="1"/>
        <v>16</v>
      </c>
      <c r="Q21" s="88"/>
    </row>
    <row r="22" spans="1:17">
      <c r="A22">
        <f t="shared" si="0"/>
        <v>14111</v>
      </c>
      <c r="B22" s="3" t="s">
        <v>58</v>
      </c>
      <c r="C22" t="s">
        <v>59</v>
      </c>
      <c r="D22" s="62">
        <v>8099259</v>
      </c>
      <c r="E22" s="63">
        <v>7040216.8099999996</v>
      </c>
      <c r="F22" s="16">
        <f t="shared" si="2"/>
        <v>1182828.1900000004</v>
      </c>
      <c r="G22" s="17">
        <v>123786</v>
      </c>
      <c r="H22" s="17">
        <v>1042068</v>
      </c>
      <c r="I22" s="38">
        <v>1</v>
      </c>
      <c r="J22" s="16">
        <f t="shared" si="3"/>
        <v>1182828.1900000004</v>
      </c>
      <c r="K22" s="38">
        <v>0</v>
      </c>
      <c r="L22" s="16">
        <f t="shared" si="4"/>
        <v>0</v>
      </c>
      <c r="M22" s="39">
        <v>6</v>
      </c>
      <c r="N22">
        <f t="shared" si="1"/>
        <v>19</v>
      </c>
      <c r="Q22" s="88"/>
    </row>
    <row r="23" spans="1:17">
      <c r="A23">
        <f t="shared" si="0"/>
        <v>14160</v>
      </c>
      <c r="B23" s="3" t="s">
        <v>60</v>
      </c>
      <c r="C23" t="s">
        <v>61</v>
      </c>
      <c r="D23" s="62">
        <v>23535384</v>
      </c>
      <c r="E23" s="63">
        <v>20721693.309999999</v>
      </c>
      <c r="F23" s="16">
        <f t="shared" si="2"/>
        <v>3189143.6900000013</v>
      </c>
      <c r="G23" s="17">
        <v>375453</v>
      </c>
      <c r="H23" s="17">
        <v>2663138</v>
      </c>
      <c r="I23" s="38">
        <v>0.96</v>
      </c>
      <c r="J23" s="16">
        <f t="shared" si="3"/>
        <v>3061577.942400001</v>
      </c>
      <c r="K23" s="38">
        <v>0.04</v>
      </c>
      <c r="L23" s="16">
        <f t="shared" si="4"/>
        <v>127565.74760000006</v>
      </c>
      <c r="M23" s="39">
        <v>9</v>
      </c>
      <c r="N23">
        <f t="shared" si="1"/>
        <v>16</v>
      </c>
      <c r="Q23" s="88"/>
    </row>
    <row r="24" spans="1:17">
      <c r="A24">
        <f t="shared" si="0"/>
        <v>14300</v>
      </c>
      <c r="B24" s="3" t="s">
        <v>62</v>
      </c>
      <c r="C24" t="s">
        <v>63</v>
      </c>
      <c r="D24" s="62">
        <v>105740735</v>
      </c>
      <c r="E24" s="63">
        <v>89951510.579999998</v>
      </c>
      <c r="F24" s="16">
        <f t="shared" si="2"/>
        <v>19580849.420000002</v>
      </c>
      <c r="G24" s="17">
        <v>3791625</v>
      </c>
      <c r="H24" s="17">
        <v>9482224</v>
      </c>
      <c r="I24" s="38">
        <v>0.52</v>
      </c>
      <c r="J24" s="16">
        <f t="shared" si="3"/>
        <v>10182041.698400002</v>
      </c>
      <c r="K24" s="38">
        <v>0.48</v>
      </c>
      <c r="L24" s="16">
        <f t="shared" si="4"/>
        <v>9398807.7215999998</v>
      </c>
      <c r="M24" s="39">
        <v>149</v>
      </c>
      <c r="N24">
        <f t="shared" si="1"/>
        <v>7</v>
      </c>
      <c r="Q24" s="88"/>
    </row>
    <row r="25" spans="1:17">
      <c r="A25">
        <f t="shared" si="0"/>
        <v>14350</v>
      </c>
      <c r="B25" s="3" t="s">
        <v>64</v>
      </c>
      <c r="C25" t="s">
        <v>65</v>
      </c>
      <c r="D25" s="62">
        <v>60380231</v>
      </c>
      <c r="E25" s="63">
        <v>58369330.770000003</v>
      </c>
      <c r="F25" s="16">
        <f t="shared" si="2"/>
        <v>2028278.2299999967</v>
      </c>
      <c r="G25" s="17">
        <v>17378</v>
      </c>
      <c r="H25" s="17">
        <v>51411</v>
      </c>
      <c r="I25" s="38">
        <v>0.21</v>
      </c>
      <c r="J25" s="16">
        <f t="shared" si="3"/>
        <v>425938.42829999927</v>
      </c>
      <c r="K25" s="38">
        <v>0.79</v>
      </c>
      <c r="L25" s="16">
        <f t="shared" si="4"/>
        <v>1602339.8016999974</v>
      </c>
      <c r="M25" s="39">
        <v>59</v>
      </c>
      <c r="N25">
        <f t="shared" si="1"/>
        <v>15</v>
      </c>
      <c r="O25" t="s">
        <v>66</v>
      </c>
      <c r="P25" s="17">
        <f>SUM(F26:F36)</f>
        <v>292625534.89000005</v>
      </c>
      <c r="Q25" s="88"/>
    </row>
    <row r="26" spans="1:17">
      <c r="A26">
        <f t="shared" si="0"/>
        <v>14410</v>
      </c>
      <c r="B26" s="3" t="s">
        <v>67</v>
      </c>
      <c r="C26" t="s">
        <v>68</v>
      </c>
      <c r="D26" s="62">
        <v>115462399</v>
      </c>
      <c r="E26" s="63">
        <v>103412195.63</v>
      </c>
      <c r="F26" s="16">
        <f>D26-E26+G26</f>
        <v>16434855.370000005</v>
      </c>
      <c r="G26" s="17">
        <v>4384652</v>
      </c>
      <c r="H26" s="17">
        <v>6550771</v>
      </c>
      <c r="I26" s="38">
        <v>0.59</v>
      </c>
      <c r="J26" s="16">
        <f t="shared" si="3"/>
        <v>9696564.6683000028</v>
      </c>
      <c r="K26" s="38">
        <v>0.41</v>
      </c>
      <c r="L26" s="16">
        <f t="shared" si="4"/>
        <v>6738290.701700002</v>
      </c>
      <c r="M26" s="39">
        <v>198</v>
      </c>
      <c r="N26">
        <f t="shared" si="1"/>
        <v>9</v>
      </c>
      <c r="O26" t="s">
        <v>69</v>
      </c>
      <c r="P26" s="17">
        <f>F37</f>
        <v>-193739361.84000003</v>
      </c>
      <c r="Q26" s="88"/>
    </row>
    <row r="27" spans="1:17">
      <c r="A27">
        <f t="shared" si="0"/>
        <v>14411</v>
      </c>
      <c r="B27" s="3" t="s">
        <v>70</v>
      </c>
      <c r="C27" t="s">
        <v>71</v>
      </c>
      <c r="D27" s="62">
        <v>7676446</v>
      </c>
      <c r="E27" s="63">
        <v>6763385.0099999998</v>
      </c>
      <c r="F27" s="16">
        <f t="shared" si="2"/>
        <v>952559.99000000022</v>
      </c>
      <c r="G27" s="17">
        <v>39499</v>
      </c>
      <c r="H27" s="17">
        <v>0</v>
      </c>
      <c r="I27" s="38">
        <v>0.43</v>
      </c>
      <c r="J27" s="16">
        <f t="shared" si="3"/>
        <v>409600.79570000008</v>
      </c>
      <c r="K27" s="38">
        <v>0.56999999999999995</v>
      </c>
      <c r="L27" s="16">
        <f>K27*F27</f>
        <v>542959.19430000009</v>
      </c>
      <c r="M27" s="39">
        <v>10</v>
      </c>
      <c r="N27">
        <f t="shared" si="1"/>
        <v>16</v>
      </c>
      <c r="O27" t="s">
        <v>72</v>
      </c>
      <c r="P27" s="17">
        <f>F42</f>
        <v>675290413.15999997</v>
      </c>
      <c r="Q27" s="88"/>
    </row>
    <row r="28" spans="1:17">
      <c r="A28">
        <f t="shared" si="0"/>
        <v>14420</v>
      </c>
      <c r="B28" s="3" t="s">
        <v>73</v>
      </c>
      <c r="C28" t="s">
        <v>74</v>
      </c>
      <c r="D28" s="62">
        <v>27288844</v>
      </c>
      <c r="E28" s="63">
        <v>29099564.140000001</v>
      </c>
      <c r="F28" s="16">
        <f t="shared" si="2"/>
        <v>-1738166.1400000006</v>
      </c>
      <c r="G28" s="17">
        <v>72554</v>
      </c>
      <c r="H28" s="17">
        <v>694807</v>
      </c>
      <c r="I28" s="38">
        <v>0.08</v>
      </c>
      <c r="J28" s="16">
        <f t="shared" si="3"/>
        <v>-139053.29120000004</v>
      </c>
      <c r="K28" s="38">
        <v>0.92</v>
      </c>
      <c r="L28" s="16">
        <f t="shared" si="4"/>
        <v>-1599112.8488000005</v>
      </c>
      <c r="M28" s="39">
        <v>34</v>
      </c>
      <c r="N28">
        <f t="shared" si="1"/>
        <v>18</v>
      </c>
      <c r="Q28" s="88"/>
    </row>
    <row r="29" spans="1:17">
      <c r="A29">
        <f t="shared" si="0"/>
        <v>14430</v>
      </c>
      <c r="B29" s="3" t="s">
        <v>75</v>
      </c>
      <c r="C29" t="s">
        <v>76</v>
      </c>
      <c r="D29" s="62">
        <v>178747338</v>
      </c>
      <c r="E29" s="63">
        <v>91144860.569999993</v>
      </c>
      <c r="F29" s="16">
        <f t="shared" si="2"/>
        <v>88822051.430000007</v>
      </c>
      <c r="G29" s="17">
        <v>1219574</v>
      </c>
      <c r="H29" s="17">
        <v>7024772</v>
      </c>
      <c r="I29" s="38">
        <v>0.32</v>
      </c>
      <c r="J29" s="16">
        <f t="shared" si="3"/>
        <v>28423056.457600001</v>
      </c>
      <c r="K29" s="38">
        <v>0.68</v>
      </c>
      <c r="L29" s="16">
        <f>K29*F29</f>
        <v>60398994.97240001</v>
      </c>
      <c r="M29" s="39">
        <v>270</v>
      </c>
      <c r="N29">
        <f t="shared" si="1"/>
        <v>5</v>
      </c>
      <c r="Q29" s="88"/>
    </row>
    <row r="30" spans="1:17">
      <c r="A30">
        <v>14435</v>
      </c>
      <c r="B30" s="3" t="s">
        <v>77</v>
      </c>
      <c r="D30" s="62">
        <v>75590</v>
      </c>
      <c r="E30" s="42">
        <v>64159554.210000001</v>
      </c>
      <c r="F30" s="16">
        <f t="shared" si="2"/>
        <v>-64083964.210000001</v>
      </c>
      <c r="G30" s="44">
        <v>0</v>
      </c>
      <c r="H30" s="16">
        <v>0</v>
      </c>
      <c r="I30" s="38">
        <v>0.31</v>
      </c>
      <c r="J30" s="16">
        <f t="shared" si="3"/>
        <v>-19866028.905099999</v>
      </c>
      <c r="K30" s="38">
        <v>0.69</v>
      </c>
      <c r="L30" s="16">
        <f t="shared" si="4"/>
        <v>-44217935.304899998</v>
      </c>
      <c r="M30" s="39">
        <v>118</v>
      </c>
      <c r="N30">
        <f t="shared" si="1"/>
        <v>17</v>
      </c>
      <c r="Q30" s="88"/>
    </row>
    <row r="31" spans="1:17">
      <c r="A31">
        <f t="shared" si="0"/>
        <v>14440</v>
      </c>
      <c r="B31" s="3" t="s">
        <v>78</v>
      </c>
      <c r="C31" t="s">
        <v>79</v>
      </c>
      <c r="D31" s="62">
        <v>33947694</v>
      </c>
      <c r="E31" s="63">
        <v>25054298.620000001</v>
      </c>
      <c r="F31" s="16">
        <f t="shared" si="2"/>
        <v>9214182.379999999</v>
      </c>
      <c r="G31" s="17">
        <v>320787</v>
      </c>
      <c r="H31" s="17">
        <v>2250619</v>
      </c>
      <c r="I31" s="38">
        <v>0.31</v>
      </c>
      <c r="J31" s="16">
        <f t="shared" si="3"/>
        <v>2856396.5377999996</v>
      </c>
      <c r="K31" s="38">
        <v>0.69</v>
      </c>
      <c r="L31" s="16">
        <f t="shared" si="4"/>
        <v>6357785.8421999989</v>
      </c>
      <c r="M31" s="39">
        <v>63</v>
      </c>
      <c r="N31">
        <f t="shared" ref="N31:N42" si="5">RANK(F31,F31:F72)</f>
        <v>9</v>
      </c>
      <c r="Q31" s="88"/>
    </row>
    <row r="32" spans="1:17">
      <c r="A32">
        <f t="shared" si="0"/>
        <v>14445</v>
      </c>
      <c r="B32" s="3" t="s">
        <v>80</v>
      </c>
      <c r="C32" t="s">
        <v>81</v>
      </c>
      <c r="D32" s="62">
        <v>53438706</v>
      </c>
      <c r="E32" s="63">
        <v>46142919.119999997</v>
      </c>
      <c r="F32" s="16">
        <f t="shared" si="2"/>
        <v>7740720.8800000027</v>
      </c>
      <c r="G32" s="17">
        <v>444934</v>
      </c>
      <c r="H32" s="17">
        <v>6287254</v>
      </c>
      <c r="I32" s="38">
        <v>0.47</v>
      </c>
      <c r="J32" s="16">
        <f t="shared" si="3"/>
        <v>3638138.8136000009</v>
      </c>
      <c r="K32" s="38">
        <v>0.53</v>
      </c>
      <c r="L32" s="16">
        <f t="shared" si="4"/>
        <v>4102582.0664000018</v>
      </c>
      <c r="M32" s="39">
        <v>70</v>
      </c>
      <c r="N32">
        <f t="shared" si="5"/>
        <v>9</v>
      </c>
      <c r="Q32" s="88"/>
    </row>
    <row r="33" spans="1:17">
      <c r="A33">
        <f t="shared" si="0"/>
        <v>14450</v>
      </c>
      <c r="B33" s="3" t="s">
        <v>82</v>
      </c>
      <c r="C33" t="s">
        <v>83</v>
      </c>
      <c r="D33" s="62">
        <v>27363230</v>
      </c>
      <c r="E33" s="63">
        <v>21292118.260000002</v>
      </c>
      <c r="F33" s="16">
        <f t="shared" si="2"/>
        <v>6128352.7399999984</v>
      </c>
      <c r="G33" s="17">
        <v>57241</v>
      </c>
      <c r="H33" s="17">
        <v>221677</v>
      </c>
      <c r="I33" s="38">
        <v>0.4</v>
      </c>
      <c r="J33" s="16">
        <f t="shared" si="3"/>
        <v>2451341.0959999994</v>
      </c>
      <c r="K33" s="38">
        <v>0.6</v>
      </c>
      <c r="L33" s="16">
        <f t="shared" si="4"/>
        <v>3677011.6439999989</v>
      </c>
      <c r="M33" s="39">
        <v>75</v>
      </c>
      <c r="N33">
        <f t="shared" si="5"/>
        <v>10</v>
      </c>
      <c r="Q33" s="88"/>
    </row>
    <row r="34" spans="1:17">
      <c r="A34">
        <f t="shared" si="0"/>
        <v>14460</v>
      </c>
      <c r="B34" s="3" t="s">
        <v>84</v>
      </c>
      <c r="C34" t="s">
        <v>85</v>
      </c>
      <c r="D34" s="62">
        <v>863720865</v>
      </c>
      <c r="E34" s="63">
        <v>704660623.13</v>
      </c>
      <c r="F34" s="16">
        <f t="shared" si="2"/>
        <v>201285226.87</v>
      </c>
      <c r="G34" s="17">
        <v>42224985</v>
      </c>
      <c r="H34" s="17">
        <v>75718605</v>
      </c>
      <c r="I34" s="38">
        <v>0.16</v>
      </c>
      <c r="J34" s="16">
        <f t="shared" si="3"/>
        <v>32205636.299200002</v>
      </c>
      <c r="K34" s="38">
        <v>0.84</v>
      </c>
      <c r="L34" s="16">
        <f t="shared" si="4"/>
        <v>169079590.57080001</v>
      </c>
      <c r="M34" s="45">
        <v>3516</v>
      </c>
      <c r="N34">
        <f t="shared" si="5"/>
        <v>4</v>
      </c>
      <c r="Q34" s="88"/>
    </row>
    <row r="35" spans="1:17">
      <c r="A35">
        <f t="shared" si="0"/>
        <v>14470</v>
      </c>
      <c r="B35" s="3" t="s">
        <v>86</v>
      </c>
      <c r="C35" t="s">
        <v>87</v>
      </c>
      <c r="D35" s="62">
        <v>58709552</v>
      </c>
      <c r="E35" s="63">
        <v>48413703.649999999</v>
      </c>
      <c r="F35" s="16">
        <f t="shared" si="2"/>
        <v>10911584.350000001</v>
      </c>
      <c r="G35" s="17">
        <v>615736</v>
      </c>
      <c r="H35" s="17">
        <v>3588514</v>
      </c>
      <c r="I35" s="38">
        <v>0.41</v>
      </c>
      <c r="J35" s="16">
        <f t="shared" si="3"/>
        <v>4473749.5835000006</v>
      </c>
      <c r="K35" s="38">
        <v>0.59</v>
      </c>
      <c r="L35" s="16">
        <f t="shared" si="4"/>
        <v>6437834.7665000008</v>
      </c>
      <c r="M35" s="39">
        <v>94</v>
      </c>
      <c r="N35">
        <f t="shared" si="5"/>
        <v>7</v>
      </c>
      <c r="Q35" s="88"/>
    </row>
    <row r="36" spans="1:17">
      <c r="A36">
        <f t="shared" si="0"/>
        <v>14480</v>
      </c>
      <c r="B36" s="3" t="s">
        <v>88</v>
      </c>
      <c r="C36" t="s">
        <v>89</v>
      </c>
      <c r="D36" s="62">
        <v>74321505</v>
      </c>
      <c r="E36" s="63">
        <v>57815059.770000003</v>
      </c>
      <c r="F36" s="16">
        <f t="shared" si="2"/>
        <v>16958131.229999997</v>
      </c>
      <c r="G36" s="17">
        <v>451686</v>
      </c>
      <c r="H36" s="17">
        <v>4046335</v>
      </c>
      <c r="I36" s="38">
        <v>0.43</v>
      </c>
      <c r="J36" s="16">
        <f t="shared" si="3"/>
        <v>7291996.4288999988</v>
      </c>
      <c r="K36" s="38">
        <v>0.56999999999999995</v>
      </c>
      <c r="L36" s="16">
        <f t="shared" si="4"/>
        <v>9666134.801099997</v>
      </c>
      <c r="M36" s="39">
        <v>255</v>
      </c>
      <c r="N36">
        <f t="shared" si="5"/>
        <v>6</v>
      </c>
      <c r="Q36" s="88"/>
    </row>
    <row r="37" spans="1:17">
      <c r="A37">
        <f t="shared" si="0"/>
        <v>14550</v>
      </c>
      <c r="B37" s="3" t="s">
        <v>90</v>
      </c>
      <c r="C37" t="s">
        <v>91</v>
      </c>
      <c r="D37" s="62">
        <v>518414322</v>
      </c>
      <c r="E37" s="63">
        <v>764614135.84000003</v>
      </c>
      <c r="F37" s="16">
        <f t="shared" si="2"/>
        <v>-193739361.84000003</v>
      </c>
      <c r="G37" s="17">
        <v>52460452</v>
      </c>
      <c r="H37" s="17">
        <v>51605439</v>
      </c>
      <c r="I37" s="38">
        <v>0.51</v>
      </c>
      <c r="J37" s="16">
        <f t="shared" si="3"/>
        <v>-98807074.538400024</v>
      </c>
      <c r="K37" s="38">
        <v>0.49</v>
      </c>
      <c r="L37" s="16">
        <f t="shared" si="4"/>
        <v>-94932287.301600009</v>
      </c>
      <c r="M37" s="45">
        <v>1197</v>
      </c>
      <c r="N37">
        <f t="shared" si="5"/>
        <v>11</v>
      </c>
      <c r="Q37" s="88"/>
    </row>
    <row r="38" spans="1:17">
      <c r="A38">
        <f t="shared" si="0"/>
        <v>14600</v>
      </c>
      <c r="B38" s="3" t="s">
        <v>92</v>
      </c>
      <c r="C38" t="s">
        <v>93</v>
      </c>
      <c r="D38" s="62">
        <v>16992343</v>
      </c>
      <c r="E38" s="63">
        <v>15691361.08</v>
      </c>
      <c r="F38" s="16">
        <f t="shared" si="2"/>
        <v>1720001.92</v>
      </c>
      <c r="G38" s="17">
        <v>419020</v>
      </c>
      <c r="H38" s="17">
        <v>1262052</v>
      </c>
      <c r="I38" s="38">
        <v>0.63</v>
      </c>
      <c r="J38" s="16">
        <f t="shared" si="3"/>
        <v>1083601.2095999999</v>
      </c>
      <c r="K38" s="38">
        <v>0.37</v>
      </c>
      <c r="L38" s="16">
        <f t="shared" si="4"/>
        <v>636400.71039999998</v>
      </c>
      <c r="M38" s="39">
        <v>22</v>
      </c>
      <c r="N38">
        <f t="shared" si="5"/>
        <v>7</v>
      </c>
      <c r="Q38" s="88"/>
    </row>
    <row r="39" spans="1:17">
      <c r="A39">
        <f t="shared" si="0"/>
        <v>14660</v>
      </c>
      <c r="B39" s="3" t="s">
        <v>94</v>
      </c>
      <c r="C39" t="s">
        <v>95</v>
      </c>
      <c r="D39" s="62">
        <v>17910951</v>
      </c>
      <c r="E39" s="63">
        <v>17617078.100000001</v>
      </c>
      <c r="F39" s="16">
        <f t="shared" si="2"/>
        <v>597145.89999999851</v>
      </c>
      <c r="G39" s="17">
        <v>303273</v>
      </c>
      <c r="H39" s="17">
        <v>3011435</v>
      </c>
      <c r="I39" s="38">
        <v>0.99</v>
      </c>
      <c r="J39" s="16">
        <f t="shared" si="3"/>
        <v>591174.44099999848</v>
      </c>
      <c r="K39" s="38">
        <v>0.01</v>
      </c>
      <c r="L39" s="16">
        <f t="shared" si="4"/>
        <v>5971.4589999999853</v>
      </c>
      <c r="M39" s="39">
        <v>15</v>
      </c>
      <c r="N39">
        <f t="shared" si="5"/>
        <v>8</v>
      </c>
      <c r="Q39" s="88"/>
    </row>
    <row r="40" spans="1:17">
      <c r="A40">
        <f t="shared" si="0"/>
        <v>14700</v>
      </c>
      <c r="B40" s="3" t="s">
        <v>96</v>
      </c>
      <c r="C40" t="s">
        <v>97</v>
      </c>
      <c r="D40" s="62">
        <v>136988108</v>
      </c>
      <c r="E40" s="63">
        <v>120458137.54000001</v>
      </c>
      <c r="F40" s="16">
        <f t="shared" si="2"/>
        <v>18306933.459999993</v>
      </c>
      <c r="G40" s="17">
        <v>1776963</v>
      </c>
      <c r="H40" s="17">
        <v>9407237</v>
      </c>
      <c r="I40" s="38">
        <v>0.64</v>
      </c>
      <c r="J40" s="16">
        <f t="shared" si="3"/>
        <v>11716437.414399996</v>
      </c>
      <c r="K40" s="38">
        <v>0.36</v>
      </c>
      <c r="L40" s="16">
        <f t="shared" si="4"/>
        <v>6590496.045599997</v>
      </c>
      <c r="M40" s="39">
        <v>165</v>
      </c>
      <c r="N40">
        <f t="shared" si="5"/>
        <v>5</v>
      </c>
      <c r="Q40" s="88"/>
    </row>
    <row r="41" spans="1:17">
      <c r="A41">
        <f t="shared" si="0"/>
        <v>14800</v>
      </c>
      <c r="B41" s="3" t="s">
        <v>98</v>
      </c>
      <c r="C41" t="s">
        <v>99</v>
      </c>
      <c r="D41" s="62">
        <v>149120896</v>
      </c>
      <c r="E41" s="63">
        <v>135666998.90000001</v>
      </c>
      <c r="F41" s="16">
        <f t="shared" si="2"/>
        <v>22224177.099999994</v>
      </c>
      <c r="G41" s="17">
        <v>8770280</v>
      </c>
      <c r="H41" s="17">
        <v>21997003</v>
      </c>
      <c r="I41" s="38">
        <v>0.86</v>
      </c>
      <c r="J41" s="16">
        <f t="shared" si="3"/>
        <v>19112792.305999994</v>
      </c>
      <c r="K41" s="38">
        <v>0.14000000000000001</v>
      </c>
      <c r="L41" s="16">
        <f>K41*F41</f>
        <v>3111384.7939999993</v>
      </c>
      <c r="M41" s="39">
        <v>262</v>
      </c>
      <c r="N41">
        <f t="shared" si="5"/>
        <v>4</v>
      </c>
      <c r="Q41" s="88"/>
    </row>
    <row r="42" spans="1:17">
      <c r="A42">
        <v>15010</v>
      </c>
      <c r="B42" s="3" t="s">
        <v>100</v>
      </c>
      <c r="D42" s="42">
        <v>1524853993</v>
      </c>
      <c r="E42" s="42">
        <v>928185746.84000003</v>
      </c>
      <c r="F42" s="16">
        <f t="shared" si="2"/>
        <v>675290413.15999997</v>
      </c>
      <c r="G42" s="17">
        <v>78622167</v>
      </c>
      <c r="H42" s="17">
        <v>530160496</v>
      </c>
      <c r="I42" s="38">
        <v>1</v>
      </c>
      <c r="J42" s="16">
        <f t="shared" si="3"/>
        <v>675290413.15999997</v>
      </c>
      <c r="K42" s="38">
        <v>0</v>
      </c>
      <c r="L42" s="16">
        <f>K42*F42</f>
        <v>0</v>
      </c>
      <c r="M42" s="45">
        <v>5351</v>
      </c>
      <c r="N42">
        <f t="shared" si="5"/>
        <v>2</v>
      </c>
      <c r="Q42" s="88"/>
    </row>
    <row r="43" spans="1:17">
      <c r="A43">
        <f t="shared" si="0"/>
        <v>16800</v>
      </c>
      <c r="B43" s="3" t="s">
        <v>101</v>
      </c>
      <c r="C43" t="s">
        <v>102</v>
      </c>
      <c r="D43" s="62">
        <v>34682850</v>
      </c>
      <c r="E43" s="63">
        <v>29484322.629999999</v>
      </c>
      <c r="F43" s="16">
        <f t="shared" si="2"/>
        <v>6154935.370000001</v>
      </c>
      <c r="G43" s="17">
        <v>956408</v>
      </c>
      <c r="H43" s="17">
        <v>3119056</v>
      </c>
      <c r="I43" s="38">
        <v>0.8</v>
      </c>
      <c r="J43" s="16">
        <f t="shared" si="3"/>
        <v>4923948.296000001</v>
      </c>
      <c r="K43" s="38">
        <v>0.2</v>
      </c>
      <c r="L43" s="16">
        <f t="shared" si="4"/>
        <v>1230987.0740000003</v>
      </c>
      <c r="M43" s="39">
        <v>22</v>
      </c>
      <c r="N43">
        <f t="shared" ref="N43:N45" si="6">RANK(F43,F43:F83)</f>
        <v>3</v>
      </c>
      <c r="Q43" s="88"/>
    </row>
    <row r="44" spans="1:17">
      <c r="A44">
        <f t="shared" si="0"/>
        <v>18025</v>
      </c>
      <c r="B44" s="3" t="s">
        <v>103</v>
      </c>
      <c r="C44" t="s">
        <v>104</v>
      </c>
      <c r="D44" s="62">
        <v>6686925</v>
      </c>
      <c r="E44" s="63">
        <v>6383128.7300000004</v>
      </c>
      <c r="F44" s="16">
        <f t="shared" si="2"/>
        <v>442080.26999999955</v>
      </c>
      <c r="G44" s="17">
        <v>138284</v>
      </c>
      <c r="H44" s="17">
        <v>522803</v>
      </c>
      <c r="I44" s="38">
        <v>0.99</v>
      </c>
      <c r="J44" s="16">
        <f t="shared" si="3"/>
        <v>437659.46729999955</v>
      </c>
      <c r="K44" s="38">
        <v>0.01</v>
      </c>
      <c r="L44" s="16">
        <f t="shared" si="4"/>
        <v>4420.8026999999956</v>
      </c>
      <c r="M44" s="39">
        <v>1</v>
      </c>
      <c r="N44">
        <f t="shared" si="6"/>
        <v>4</v>
      </c>
      <c r="Q44" s="88"/>
    </row>
    <row r="45" spans="1:17">
      <c r="A45">
        <f t="shared" si="0"/>
        <v>18210</v>
      </c>
      <c r="B45" s="3" t="s">
        <v>105</v>
      </c>
      <c r="C45" t="s">
        <v>106</v>
      </c>
      <c r="D45" s="62">
        <v>6420156</v>
      </c>
      <c r="E45" s="63">
        <v>5684092.2599999998</v>
      </c>
      <c r="F45" s="16">
        <f t="shared" si="2"/>
        <v>1112511.7400000002</v>
      </c>
      <c r="G45" s="17">
        <v>376448</v>
      </c>
      <c r="H45" s="17">
        <v>53900</v>
      </c>
      <c r="I45" s="38">
        <v>0.93</v>
      </c>
      <c r="J45" s="16">
        <f t="shared" si="3"/>
        <v>1034635.9182000003</v>
      </c>
      <c r="K45" s="38">
        <v>7.0000000000000007E-2</v>
      </c>
      <c r="L45" s="16">
        <f t="shared" si="4"/>
        <v>77875.82180000002</v>
      </c>
      <c r="M45" s="39">
        <v>11</v>
      </c>
      <c r="N45">
        <f t="shared" si="6"/>
        <v>3</v>
      </c>
      <c r="Q45" s="88"/>
    </row>
    <row r="46" spans="1:17">
      <c r="B46" s="3"/>
      <c r="D46" s="15"/>
      <c r="E46" s="16"/>
      <c r="F46" s="16"/>
      <c r="G46" s="46"/>
      <c r="H46" s="16"/>
      <c r="I46" s="47"/>
      <c r="J46" s="16"/>
      <c r="K46" s="47"/>
      <c r="L46" s="16"/>
      <c r="M46" s="72"/>
      <c r="Q46" s="88"/>
    </row>
    <row r="47" spans="1:17">
      <c r="A47">
        <v>84210</v>
      </c>
      <c r="B47" s="3" t="s">
        <v>107</v>
      </c>
      <c r="C47" s="4" t="s">
        <v>108</v>
      </c>
      <c r="D47" s="16">
        <v>1069901279</v>
      </c>
      <c r="E47" s="16">
        <v>759517204.16999996</v>
      </c>
      <c r="F47" s="16">
        <f t="shared" si="2"/>
        <v>318451765.83000004</v>
      </c>
      <c r="G47" s="17">
        <v>8067691</v>
      </c>
      <c r="H47" s="17">
        <v>15787484</v>
      </c>
      <c r="I47" s="47">
        <v>1</v>
      </c>
      <c r="J47" s="16">
        <f>I47*F47</f>
        <v>318451765.83000004</v>
      </c>
      <c r="K47" s="47">
        <v>0</v>
      </c>
      <c r="L47" s="16">
        <f>K47*F47</f>
        <v>0</v>
      </c>
      <c r="M47" s="72">
        <v>2254</v>
      </c>
      <c r="N47">
        <f>RANK(F47,F5:F47)</f>
        <v>2</v>
      </c>
      <c r="Q47" s="88"/>
    </row>
    <row r="48" spans="1:17">
      <c r="B48" s="3"/>
      <c r="C48" s="4"/>
      <c r="D48" s="16"/>
      <c r="E48" s="16"/>
      <c r="F48" s="16"/>
      <c r="G48" s="16"/>
      <c r="H48" s="16"/>
      <c r="I48" s="47"/>
      <c r="J48" s="16"/>
      <c r="K48" s="47"/>
      <c r="L48" s="16"/>
      <c r="M48" s="72"/>
    </row>
    <row r="49" spans="4:14">
      <c r="D49" s="66" t="s">
        <v>109</v>
      </c>
      <c r="E49" s="67">
        <f>SUM(E5:E47)</f>
        <v>5459627069.1999998</v>
      </c>
      <c r="F49" s="67">
        <f>SUM(F5:F47)</f>
        <v>1303007671.8</v>
      </c>
      <c r="G49" s="67">
        <f>SUM(G5:G47)</f>
        <v>230834935</v>
      </c>
      <c r="H49" s="67">
        <f>SUM(H5:H47)</f>
        <v>825359251</v>
      </c>
      <c r="I49" s="68" t="s">
        <v>110</v>
      </c>
      <c r="J49" s="67">
        <f>J47</f>
        <v>318451765.83000004</v>
      </c>
      <c r="K49" s="68" t="s">
        <v>111</v>
      </c>
      <c r="L49" s="67">
        <f>SUM(L5:L47)</f>
        <v>178040547.16889998</v>
      </c>
      <c r="M49" s="72">
        <f>SUM(M5:M47)</f>
        <v>15331</v>
      </c>
      <c r="N49" s="78">
        <v>0.21</v>
      </c>
    </row>
    <row r="50" spans="4:14">
      <c r="D50" s="69"/>
      <c r="E50" s="16"/>
      <c r="F50" s="70"/>
      <c r="G50" s="16"/>
      <c r="H50" s="67"/>
      <c r="I50" s="68" t="s">
        <v>112</v>
      </c>
      <c r="J50" s="67">
        <f>SUM(J6:J45)+F5</f>
        <v>806515358.80110002</v>
      </c>
      <c r="K50" s="71"/>
      <c r="L50" s="61"/>
      <c r="M50" s="72"/>
    </row>
    <row r="51" spans="4:14">
      <c r="D51" s="69"/>
      <c r="E51" s="16"/>
      <c r="F51" s="16"/>
      <c r="G51" s="16"/>
      <c r="H51" s="67">
        <f>G49+H49</f>
        <v>1056194186</v>
      </c>
      <c r="I51" s="71"/>
      <c r="J51" s="61"/>
      <c r="K51" s="71"/>
      <c r="L51" s="61"/>
      <c r="M51" s="48"/>
    </row>
    <row r="52" spans="4:14">
      <c r="J52" s="20"/>
    </row>
  </sheetData>
  <mergeCells count="18">
    <mergeCell ref="M3:M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  <mergeCell ref="D1:F1"/>
    <mergeCell ref="G1:H1"/>
    <mergeCell ref="I1:L1"/>
    <mergeCell ref="D2:E2"/>
    <mergeCell ref="F2:L2"/>
  </mergeCells>
  <printOptions headings="1"/>
  <pageMargins left="0.5" right="0.5" top="0.75" bottom="0.25" header="0.3" footer="0.3"/>
  <pageSetup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3DEC-91CE-4F8F-9BD2-00993444337A}">
  <sheetPr>
    <pageSetUpPr fitToPage="1"/>
  </sheetPr>
  <dimension ref="A1:K48"/>
  <sheetViews>
    <sheetView workbookViewId="0">
      <selection activeCell="P39" sqref="P39"/>
    </sheetView>
  </sheetViews>
  <sheetFormatPr defaultColWidth="8.7265625" defaultRowHeight="14.5"/>
  <cols>
    <col min="1" max="1" width="8.7265625" style="6"/>
    <col min="2" max="2" width="33.26953125" style="6" customWidth="1"/>
    <col min="3" max="4" width="16.81640625" style="7" bestFit="1" customWidth="1"/>
    <col min="5" max="7" width="15.81640625" style="7" bestFit="1" customWidth="1"/>
    <col min="8" max="8" width="11.08984375" style="7" customWidth="1"/>
    <col min="9" max="9" width="9.7265625" style="7" customWidth="1"/>
    <col min="10" max="10" width="11.81640625" style="7" customWidth="1"/>
    <col min="11" max="11" width="18.7265625" style="7" bestFit="1" customWidth="1"/>
    <col min="12" max="16384" width="8.7265625" style="6"/>
  </cols>
  <sheetData>
    <row r="1" spans="1:11">
      <c r="A1" s="5" t="s">
        <v>113</v>
      </c>
      <c r="B1" s="5" t="s">
        <v>114</v>
      </c>
    </row>
    <row r="3" spans="1:11" ht="39.5">
      <c r="A3" s="8" t="s">
        <v>8</v>
      </c>
      <c r="B3" s="8" t="s">
        <v>9</v>
      </c>
      <c r="C3" s="8" t="s">
        <v>115</v>
      </c>
      <c r="D3" s="8" t="s">
        <v>116</v>
      </c>
      <c r="E3" s="8" t="s">
        <v>117</v>
      </c>
      <c r="F3" s="8" t="s">
        <v>118</v>
      </c>
      <c r="G3" s="8" t="s">
        <v>119</v>
      </c>
      <c r="H3" s="8" t="s">
        <v>120</v>
      </c>
      <c r="I3" s="8" t="s">
        <v>121</v>
      </c>
      <c r="J3" s="8" t="s">
        <v>122</v>
      </c>
      <c r="K3" s="8" t="s">
        <v>123</v>
      </c>
    </row>
    <row r="4" spans="1:11">
      <c r="A4" s="9">
        <v>12000</v>
      </c>
      <c r="B4" s="3" t="s">
        <v>24</v>
      </c>
      <c r="C4" s="14">
        <v>11991072</v>
      </c>
      <c r="D4" s="14">
        <v>30787904</v>
      </c>
      <c r="E4" s="14">
        <v>143177</v>
      </c>
      <c r="F4" s="14">
        <v>287705</v>
      </c>
      <c r="G4" s="14">
        <v>903692</v>
      </c>
      <c r="H4" s="14">
        <v>47682</v>
      </c>
      <c r="I4" s="14"/>
      <c r="J4" s="17"/>
      <c r="K4" s="14">
        <f>SUM(C4:J4)</f>
        <v>44161232</v>
      </c>
    </row>
    <row r="5" spans="1:11">
      <c r="A5" s="9">
        <v>12001</v>
      </c>
      <c r="B5" s="3" t="s">
        <v>26</v>
      </c>
      <c r="C5" s="14">
        <v>603259</v>
      </c>
      <c r="D5" s="14">
        <v>1529557</v>
      </c>
      <c r="E5" s="14">
        <v>14031</v>
      </c>
      <c r="F5" s="14">
        <v>235122</v>
      </c>
      <c r="G5" s="14">
        <v>118665</v>
      </c>
      <c r="H5" s="14"/>
      <c r="I5" s="14"/>
      <c r="J5" s="17"/>
      <c r="K5" s="14">
        <f t="shared" ref="K5:K45" si="0">SUM(C5:J5)</f>
        <v>2500634</v>
      </c>
    </row>
    <row r="6" spans="1:11">
      <c r="A6" s="9">
        <v>13000</v>
      </c>
      <c r="B6" s="3" t="s">
        <v>28</v>
      </c>
      <c r="C6" s="14">
        <v>1770</v>
      </c>
      <c r="D6" s="14">
        <v>95036</v>
      </c>
      <c r="E6" s="14">
        <v>21650</v>
      </c>
      <c r="F6" s="14"/>
      <c r="G6" s="14"/>
      <c r="H6" s="14"/>
      <c r="I6" s="14"/>
      <c r="J6" s="17"/>
      <c r="K6" s="14">
        <f t="shared" si="0"/>
        <v>118456</v>
      </c>
    </row>
    <row r="7" spans="1:11">
      <c r="A7" s="9">
        <v>13005</v>
      </c>
      <c r="B7" s="3" t="s">
        <v>30</v>
      </c>
      <c r="C7" s="14">
        <v>56338</v>
      </c>
      <c r="D7" s="14">
        <v>1104114</v>
      </c>
      <c r="E7" s="14">
        <v>5500</v>
      </c>
      <c r="F7" s="14">
        <v>32097</v>
      </c>
      <c r="G7" s="14">
        <v>56685</v>
      </c>
      <c r="H7" s="14"/>
      <c r="I7" s="14"/>
      <c r="J7" s="17"/>
      <c r="K7" s="14">
        <f t="shared" si="0"/>
        <v>1254734</v>
      </c>
    </row>
    <row r="8" spans="1:11">
      <c r="A8" s="9">
        <v>13050</v>
      </c>
      <c r="B8" s="3" t="s">
        <v>32</v>
      </c>
      <c r="C8" s="14">
        <v>402283</v>
      </c>
      <c r="D8" s="14">
        <v>982081</v>
      </c>
      <c r="E8" s="14">
        <v>120258</v>
      </c>
      <c r="F8" s="14">
        <v>36197</v>
      </c>
      <c r="G8" s="14">
        <v>3608</v>
      </c>
      <c r="H8" s="14"/>
      <c r="I8" s="14"/>
      <c r="J8" s="17"/>
      <c r="K8" s="14">
        <f t="shared" si="0"/>
        <v>1544427</v>
      </c>
    </row>
    <row r="9" spans="1:11">
      <c r="A9" s="9">
        <v>13100</v>
      </c>
      <c r="B9" s="3" t="s">
        <v>34</v>
      </c>
      <c r="C9" s="14">
        <v>2607</v>
      </c>
      <c r="D9" s="14"/>
      <c r="E9" s="14"/>
      <c r="F9" s="14"/>
      <c r="G9" s="14"/>
      <c r="H9" s="14"/>
      <c r="I9" s="14"/>
      <c r="J9" s="17"/>
      <c r="K9" s="14">
        <f t="shared" si="0"/>
        <v>2607</v>
      </c>
    </row>
    <row r="10" spans="1:11">
      <c r="A10" s="9">
        <v>13200</v>
      </c>
      <c r="B10" s="3" t="s">
        <v>38</v>
      </c>
      <c r="C10" s="14">
        <v>391170</v>
      </c>
      <c r="D10" s="14">
        <v>618203</v>
      </c>
      <c r="E10" s="14">
        <v>20035</v>
      </c>
      <c r="F10" s="14">
        <v>514305</v>
      </c>
      <c r="G10" s="14">
        <v>90285</v>
      </c>
      <c r="H10" s="14"/>
      <c r="I10" s="14"/>
      <c r="J10" s="17"/>
      <c r="K10" s="14">
        <f t="shared" si="0"/>
        <v>1633998</v>
      </c>
    </row>
    <row r="11" spans="1:11">
      <c r="A11" s="9">
        <v>13300</v>
      </c>
      <c r="B11" s="3" t="s">
        <v>40</v>
      </c>
      <c r="C11" s="14">
        <v>533945</v>
      </c>
      <c r="D11" s="14">
        <v>230623</v>
      </c>
      <c r="E11" s="14">
        <v>6000</v>
      </c>
      <c r="F11" s="14">
        <v>912849</v>
      </c>
      <c r="G11" s="14"/>
      <c r="H11" s="14"/>
      <c r="I11" s="14"/>
      <c r="J11" s="17"/>
      <c r="K11" s="14">
        <f t="shared" si="0"/>
        <v>1683417</v>
      </c>
    </row>
    <row r="12" spans="1:11">
      <c r="A12" s="9">
        <v>13410</v>
      </c>
      <c r="B12" s="3" t="s">
        <v>42</v>
      </c>
      <c r="C12" s="14">
        <v>580697</v>
      </c>
      <c r="D12" s="14">
        <v>1775260</v>
      </c>
      <c r="E12" s="14"/>
      <c r="F12" s="14"/>
      <c r="G12" s="14">
        <v>3639</v>
      </c>
      <c r="H12" s="14"/>
      <c r="I12" s="14"/>
      <c r="J12" s="17"/>
      <c r="K12" s="14">
        <f t="shared" si="0"/>
        <v>2359596</v>
      </c>
    </row>
    <row r="13" spans="1:11">
      <c r="A13" s="9">
        <v>13510</v>
      </c>
      <c r="B13" s="3" t="s">
        <v>44</v>
      </c>
      <c r="C13" s="14">
        <v>3213783</v>
      </c>
      <c r="D13" s="14">
        <v>8647726</v>
      </c>
      <c r="E13" s="14">
        <v>153028</v>
      </c>
      <c r="F13" s="14">
        <v>3414939</v>
      </c>
      <c r="G13" s="14">
        <v>302885</v>
      </c>
      <c r="H13" s="14"/>
      <c r="I13" s="14"/>
      <c r="J13" s="17"/>
      <c r="K13" s="14">
        <f t="shared" si="0"/>
        <v>15732361</v>
      </c>
    </row>
    <row r="14" spans="1:11">
      <c r="A14" s="9">
        <v>13600</v>
      </c>
      <c r="B14" s="3" t="s">
        <v>46</v>
      </c>
      <c r="C14" s="14">
        <v>1074277</v>
      </c>
      <c r="D14" s="14">
        <v>5314590</v>
      </c>
      <c r="E14" s="14">
        <v>245412</v>
      </c>
      <c r="F14" s="14">
        <v>55895</v>
      </c>
      <c r="G14" s="14">
        <v>243610</v>
      </c>
      <c r="H14" s="14"/>
      <c r="I14" s="14"/>
      <c r="J14" s="17"/>
      <c r="K14" s="14">
        <f t="shared" si="0"/>
        <v>6933784</v>
      </c>
    </row>
    <row r="15" spans="1:11">
      <c r="A15" s="9">
        <v>13700</v>
      </c>
      <c r="B15" s="3" t="s">
        <v>48</v>
      </c>
      <c r="C15" s="14">
        <v>4145306</v>
      </c>
      <c r="D15" s="14">
        <v>2177646</v>
      </c>
      <c r="E15" s="14">
        <v>15185</v>
      </c>
      <c r="F15" s="14">
        <v>4765035</v>
      </c>
      <c r="G15" s="14">
        <v>981260</v>
      </c>
      <c r="H15" s="14">
        <v>5000</v>
      </c>
      <c r="I15" s="14"/>
      <c r="J15" s="17">
        <v>533</v>
      </c>
      <c r="K15" s="14">
        <f t="shared" si="0"/>
        <v>12089965</v>
      </c>
    </row>
    <row r="16" spans="1:11">
      <c r="A16" s="9">
        <v>13800</v>
      </c>
      <c r="B16" s="3" t="s">
        <v>50</v>
      </c>
      <c r="C16" s="14">
        <v>1032072</v>
      </c>
      <c r="D16" s="14">
        <v>1905384</v>
      </c>
      <c r="E16" s="14">
        <v>141543</v>
      </c>
      <c r="F16" s="14">
        <v>724813</v>
      </c>
      <c r="G16" s="14">
        <v>128652</v>
      </c>
      <c r="H16" s="14"/>
      <c r="I16" s="14"/>
      <c r="J16" s="17">
        <v>358168</v>
      </c>
      <c r="K16" s="14">
        <f t="shared" si="0"/>
        <v>4290632</v>
      </c>
    </row>
    <row r="17" spans="1:11">
      <c r="A17" s="9">
        <v>13900</v>
      </c>
      <c r="B17" s="3" t="s">
        <v>52</v>
      </c>
      <c r="C17" s="14">
        <v>279074</v>
      </c>
      <c r="D17" s="14">
        <v>3762060</v>
      </c>
      <c r="E17" s="14">
        <v>167445</v>
      </c>
      <c r="F17" s="14">
        <v>695214</v>
      </c>
      <c r="G17" s="14">
        <v>158815</v>
      </c>
      <c r="H17" s="14"/>
      <c r="I17" s="14"/>
      <c r="J17" s="17"/>
      <c r="K17" s="14">
        <f t="shared" si="0"/>
        <v>5062608</v>
      </c>
    </row>
    <row r="18" spans="1:11">
      <c r="A18" s="9">
        <v>13902</v>
      </c>
      <c r="B18" s="3" t="s">
        <v>54</v>
      </c>
      <c r="C18" s="14">
        <v>39115</v>
      </c>
      <c r="D18" s="14">
        <v>24205</v>
      </c>
      <c r="E18" s="14">
        <v>690</v>
      </c>
      <c r="F18" s="14">
        <v>1057</v>
      </c>
      <c r="G18" s="14">
        <v>64133</v>
      </c>
      <c r="H18" s="14"/>
      <c r="I18" s="14"/>
      <c r="J18" s="17"/>
      <c r="K18" s="14">
        <f t="shared" si="0"/>
        <v>129200</v>
      </c>
    </row>
    <row r="19" spans="1:11">
      <c r="A19" s="9">
        <v>14100</v>
      </c>
      <c r="B19" s="3" t="s">
        <v>56</v>
      </c>
      <c r="C19" s="14">
        <v>457291</v>
      </c>
      <c r="D19" s="14">
        <v>1281185</v>
      </c>
      <c r="E19" s="14">
        <v>16127</v>
      </c>
      <c r="F19" s="14">
        <v>315856</v>
      </c>
      <c r="G19" s="14">
        <v>655011</v>
      </c>
      <c r="H19" s="14"/>
      <c r="I19" s="14"/>
      <c r="J19" s="17">
        <v>4200</v>
      </c>
      <c r="K19" s="14">
        <f t="shared" si="0"/>
        <v>2729670</v>
      </c>
    </row>
    <row r="20" spans="1:11">
      <c r="A20" s="9">
        <v>14111</v>
      </c>
      <c r="B20" s="3" t="s">
        <v>58</v>
      </c>
      <c r="C20" s="14">
        <v>123786</v>
      </c>
      <c r="D20" s="14">
        <v>1333156</v>
      </c>
      <c r="E20" s="14"/>
      <c r="F20" s="14"/>
      <c r="G20" s="14">
        <v>10468</v>
      </c>
      <c r="H20" s="14"/>
      <c r="I20" s="14"/>
      <c r="J20" s="17"/>
      <c r="K20" s="14">
        <f t="shared" si="0"/>
        <v>1467410</v>
      </c>
    </row>
    <row r="21" spans="1:11">
      <c r="A21" s="9">
        <v>14160</v>
      </c>
      <c r="B21" s="3" t="s">
        <v>60</v>
      </c>
      <c r="C21" s="14">
        <v>375453</v>
      </c>
      <c r="D21" s="14">
        <v>1650200</v>
      </c>
      <c r="E21" s="14"/>
      <c r="F21" s="14">
        <v>300000</v>
      </c>
      <c r="G21" s="14"/>
      <c r="H21" s="14"/>
      <c r="I21" s="14"/>
      <c r="J21" s="17">
        <v>712938</v>
      </c>
      <c r="K21" s="14">
        <f t="shared" si="0"/>
        <v>3038591</v>
      </c>
    </row>
    <row r="22" spans="1:11">
      <c r="A22" s="9">
        <v>14300</v>
      </c>
      <c r="B22" s="3" t="s">
        <v>62</v>
      </c>
      <c r="C22" s="14">
        <v>3791625</v>
      </c>
      <c r="D22" s="14">
        <v>7950170</v>
      </c>
      <c r="E22" s="14">
        <v>243513</v>
      </c>
      <c r="F22" s="14">
        <v>1347864</v>
      </c>
      <c r="G22" s="14">
        <v>38760</v>
      </c>
      <c r="H22" s="14"/>
      <c r="I22" s="14"/>
      <c r="J22" s="17">
        <v>522913</v>
      </c>
      <c r="K22" s="14">
        <f t="shared" si="0"/>
        <v>13894845</v>
      </c>
    </row>
    <row r="23" spans="1:11">
      <c r="A23" s="9">
        <v>14350</v>
      </c>
      <c r="B23" s="3" t="s">
        <v>64</v>
      </c>
      <c r="C23" s="14">
        <v>17378</v>
      </c>
      <c r="D23" s="14">
        <v>29470</v>
      </c>
      <c r="E23" s="14">
        <v>3114</v>
      </c>
      <c r="F23" s="14">
        <v>19004</v>
      </c>
      <c r="G23" s="14"/>
      <c r="H23" s="14"/>
      <c r="I23" s="14"/>
      <c r="J23" s="17"/>
      <c r="K23" s="14">
        <f t="shared" si="0"/>
        <v>68966</v>
      </c>
    </row>
    <row r="24" spans="1:11">
      <c r="A24" s="9">
        <v>14410</v>
      </c>
      <c r="B24" s="3" t="s">
        <v>67</v>
      </c>
      <c r="C24" s="14">
        <v>4384652</v>
      </c>
      <c r="D24" s="14">
        <v>6373053</v>
      </c>
      <c r="E24" s="14">
        <v>17213</v>
      </c>
      <c r="F24" s="14">
        <v>148772</v>
      </c>
      <c r="G24" s="14">
        <v>11733</v>
      </c>
      <c r="H24" s="14"/>
      <c r="I24" s="14"/>
      <c r="J24" s="17"/>
      <c r="K24" s="14">
        <f t="shared" si="0"/>
        <v>10935423</v>
      </c>
    </row>
    <row r="25" spans="1:11">
      <c r="A25" s="9">
        <v>14411</v>
      </c>
      <c r="B25" s="3" t="s">
        <v>70</v>
      </c>
      <c r="C25" s="14">
        <v>39499</v>
      </c>
      <c r="D25" s="14"/>
      <c r="E25" s="14"/>
      <c r="F25" s="14"/>
      <c r="G25" s="14"/>
      <c r="H25" s="14"/>
      <c r="I25" s="14"/>
      <c r="J25" s="17"/>
      <c r="K25" s="14">
        <f t="shared" si="0"/>
        <v>39499</v>
      </c>
    </row>
    <row r="26" spans="1:11">
      <c r="A26" s="9">
        <v>14420</v>
      </c>
      <c r="B26" s="3" t="s">
        <v>73</v>
      </c>
      <c r="C26" s="14">
        <v>72554</v>
      </c>
      <c r="D26" s="14">
        <v>996286</v>
      </c>
      <c r="E26" s="14"/>
      <c r="F26" s="14"/>
      <c r="G26" s="14"/>
      <c r="H26" s="14"/>
      <c r="I26" s="14"/>
      <c r="J26" s="17"/>
      <c r="K26" s="14">
        <f t="shared" si="0"/>
        <v>1068840</v>
      </c>
    </row>
    <row r="27" spans="1:11">
      <c r="A27" s="9">
        <v>14430</v>
      </c>
      <c r="B27" s="3" t="s">
        <v>75</v>
      </c>
      <c r="C27" s="14">
        <v>1219574</v>
      </c>
      <c r="D27" s="14">
        <v>2261103</v>
      </c>
      <c r="E27" s="14">
        <v>1011586</v>
      </c>
      <c r="F27" s="14">
        <v>203304</v>
      </c>
      <c r="G27" s="14">
        <v>666080</v>
      </c>
      <c r="H27" s="14">
        <v>50535</v>
      </c>
      <c r="I27" s="14"/>
      <c r="J27" s="17">
        <v>2846095</v>
      </c>
      <c r="K27" s="14">
        <f t="shared" si="0"/>
        <v>8258277</v>
      </c>
    </row>
    <row r="28" spans="1:11">
      <c r="A28" s="9">
        <v>14435</v>
      </c>
      <c r="B28" s="3" t="s">
        <v>77</v>
      </c>
      <c r="C28" s="14"/>
      <c r="D28" s="14"/>
      <c r="E28" s="14"/>
      <c r="F28" s="14"/>
      <c r="G28" s="14"/>
      <c r="H28" s="14"/>
      <c r="I28" s="14"/>
      <c r="J28" s="14"/>
      <c r="K28" s="14"/>
    </row>
    <row r="29" spans="1:11">
      <c r="A29" s="9">
        <v>14440</v>
      </c>
      <c r="B29" s="3" t="s">
        <v>78</v>
      </c>
      <c r="C29" s="14">
        <v>320787</v>
      </c>
      <c r="D29" s="14">
        <v>2303808</v>
      </c>
      <c r="E29" s="14"/>
      <c r="F29" s="14"/>
      <c r="G29" s="14"/>
      <c r="H29" s="14"/>
      <c r="I29" s="14"/>
      <c r="J29" s="17"/>
      <c r="K29" s="14">
        <f t="shared" si="0"/>
        <v>2624595</v>
      </c>
    </row>
    <row r="30" spans="1:11">
      <c r="A30" s="9">
        <v>14445</v>
      </c>
      <c r="B30" s="3" t="s">
        <v>80</v>
      </c>
      <c r="C30" s="14">
        <v>444934</v>
      </c>
      <c r="D30" s="14">
        <v>4170123</v>
      </c>
      <c r="E30" s="14"/>
      <c r="F30" s="14"/>
      <c r="G30" s="14">
        <v>2117131</v>
      </c>
      <c r="H30" s="14"/>
      <c r="I30" s="14"/>
      <c r="J30" s="17"/>
      <c r="K30" s="14">
        <f t="shared" si="0"/>
        <v>6732188</v>
      </c>
    </row>
    <row r="31" spans="1:11">
      <c r="A31" s="9">
        <v>14450</v>
      </c>
      <c r="B31" s="3" t="s">
        <v>82</v>
      </c>
      <c r="C31" s="14">
        <v>57241</v>
      </c>
      <c r="D31" s="14">
        <v>214753</v>
      </c>
      <c r="E31" s="14">
        <v>55</v>
      </c>
      <c r="F31" s="14">
        <v>5569</v>
      </c>
      <c r="G31" s="14">
        <v>1300</v>
      </c>
      <c r="H31" s="14"/>
      <c r="I31" s="14"/>
      <c r="J31" s="17"/>
      <c r="K31" s="14">
        <f t="shared" si="0"/>
        <v>278918</v>
      </c>
    </row>
    <row r="32" spans="1:11">
      <c r="A32" s="9">
        <v>14460</v>
      </c>
      <c r="B32" s="3" t="s">
        <v>84</v>
      </c>
      <c r="C32" s="14">
        <v>42224985</v>
      </c>
      <c r="D32" s="14">
        <v>71791873</v>
      </c>
      <c r="E32" s="14">
        <v>230761</v>
      </c>
      <c r="F32" s="14">
        <v>718351</v>
      </c>
      <c r="G32" s="14">
        <v>2939487</v>
      </c>
      <c r="H32" s="14">
        <v>38133</v>
      </c>
      <c r="I32" s="14"/>
      <c r="J32" s="17"/>
      <c r="K32" s="14">
        <f t="shared" si="0"/>
        <v>117943590</v>
      </c>
    </row>
    <row r="33" spans="1:11">
      <c r="A33" s="9">
        <v>14470</v>
      </c>
      <c r="B33" s="3" t="s">
        <v>86</v>
      </c>
      <c r="C33" s="14">
        <v>615736</v>
      </c>
      <c r="D33" s="14">
        <v>2702528</v>
      </c>
      <c r="E33" s="14">
        <v>20596</v>
      </c>
      <c r="F33" s="14">
        <v>861930</v>
      </c>
      <c r="G33" s="14">
        <v>3460</v>
      </c>
      <c r="H33" s="14"/>
      <c r="I33" s="14"/>
      <c r="J33" s="17"/>
      <c r="K33" s="14">
        <f t="shared" si="0"/>
        <v>4204250</v>
      </c>
    </row>
    <row r="34" spans="1:11">
      <c r="A34" s="9">
        <v>14480</v>
      </c>
      <c r="B34" s="3" t="s">
        <v>88</v>
      </c>
      <c r="C34" s="14">
        <v>451686</v>
      </c>
      <c r="D34" s="14">
        <v>2657402</v>
      </c>
      <c r="E34" s="14">
        <v>36849</v>
      </c>
      <c r="F34" s="14">
        <v>1357932</v>
      </c>
      <c r="G34" s="14"/>
      <c r="H34" s="14"/>
      <c r="I34" s="14"/>
      <c r="J34" s="17"/>
      <c r="K34" s="14">
        <f t="shared" si="0"/>
        <v>4503869</v>
      </c>
    </row>
    <row r="35" spans="1:11">
      <c r="A35" s="9">
        <v>14550</v>
      </c>
      <c r="B35" s="3" t="s">
        <v>90</v>
      </c>
      <c r="C35" s="14">
        <v>52460452</v>
      </c>
      <c r="D35" s="14">
        <v>24660099</v>
      </c>
      <c r="E35" s="14">
        <v>7073225</v>
      </c>
      <c r="F35" s="14">
        <v>8348066</v>
      </c>
      <c r="G35" s="14">
        <v>5009305</v>
      </c>
      <c r="H35" s="14">
        <v>212580</v>
      </c>
      <c r="I35" s="14">
        <v>50061</v>
      </c>
      <c r="J35" s="17">
        <v>21492999</v>
      </c>
      <c r="K35" s="14">
        <f t="shared" si="0"/>
        <v>119306787</v>
      </c>
    </row>
    <row r="36" spans="1:11">
      <c r="A36" s="9">
        <v>14600</v>
      </c>
      <c r="B36" s="3" t="s">
        <v>92</v>
      </c>
      <c r="C36" s="14">
        <v>419020</v>
      </c>
      <c r="D36" s="14">
        <v>757352</v>
      </c>
      <c r="E36" s="14">
        <v>16585</v>
      </c>
      <c r="F36" s="14">
        <v>6687</v>
      </c>
      <c r="G36" s="14">
        <v>481774</v>
      </c>
      <c r="H36" s="14"/>
      <c r="I36" s="14"/>
      <c r="J36" s="17"/>
      <c r="K36" s="14">
        <f t="shared" si="0"/>
        <v>1681418</v>
      </c>
    </row>
    <row r="37" spans="1:11">
      <c r="A37" s="9">
        <v>14660</v>
      </c>
      <c r="B37" s="3" t="s">
        <v>94</v>
      </c>
      <c r="C37" s="14">
        <v>303273</v>
      </c>
      <c r="D37" s="14">
        <v>1766588</v>
      </c>
      <c r="E37" s="14">
        <v>345</v>
      </c>
      <c r="F37" s="14">
        <v>1077</v>
      </c>
      <c r="G37" s="14">
        <v>36127</v>
      </c>
      <c r="H37" s="14"/>
      <c r="I37" s="14"/>
      <c r="J37" s="17">
        <v>1207298</v>
      </c>
      <c r="K37" s="14">
        <f t="shared" si="0"/>
        <v>3314708</v>
      </c>
    </row>
    <row r="38" spans="1:11">
      <c r="A38" s="9">
        <v>14700</v>
      </c>
      <c r="B38" s="3" t="s">
        <v>96</v>
      </c>
      <c r="C38" s="14">
        <v>1776963</v>
      </c>
      <c r="D38" s="14">
        <v>8097981</v>
      </c>
      <c r="E38" s="14"/>
      <c r="F38" s="14">
        <v>784558</v>
      </c>
      <c r="G38" s="14">
        <v>524788</v>
      </c>
      <c r="H38" s="14"/>
      <c r="I38" s="14"/>
      <c r="J38" s="17"/>
      <c r="K38" s="14">
        <f t="shared" si="0"/>
        <v>11184290</v>
      </c>
    </row>
    <row r="39" spans="1:11">
      <c r="A39" s="9">
        <v>14800</v>
      </c>
      <c r="B39" s="3" t="s">
        <v>98</v>
      </c>
      <c r="C39" s="14">
        <v>8770280</v>
      </c>
      <c r="D39" s="14">
        <v>13083110</v>
      </c>
      <c r="E39" s="14">
        <v>3303414</v>
      </c>
      <c r="F39" s="14">
        <v>5822394</v>
      </c>
      <c r="G39" s="14">
        <v>471397</v>
      </c>
      <c r="H39" s="14"/>
      <c r="I39" s="14"/>
      <c r="J39" s="17"/>
      <c r="K39" s="14">
        <f t="shared" si="0"/>
        <v>31450595</v>
      </c>
    </row>
    <row r="40" spans="1:11">
      <c r="A40" s="9">
        <v>15010</v>
      </c>
      <c r="B40" s="3" t="s">
        <v>100</v>
      </c>
      <c r="C40" s="14">
        <v>78622167</v>
      </c>
      <c r="D40" s="14">
        <v>13476859</v>
      </c>
      <c r="E40" s="14">
        <v>6286234</v>
      </c>
      <c r="F40" s="14">
        <v>5919862</v>
      </c>
      <c r="G40" s="14">
        <v>22136</v>
      </c>
      <c r="H40" s="14"/>
      <c r="I40" s="14"/>
      <c r="J40" s="17">
        <v>506052419</v>
      </c>
      <c r="K40" s="14">
        <f t="shared" si="0"/>
        <v>610379677</v>
      </c>
    </row>
    <row r="41" spans="1:11">
      <c r="A41" s="9">
        <v>16800</v>
      </c>
      <c r="B41" s="3" t="s">
        <v>101</v>
      </c>
      <c r="C41" s="14">
        <v>956408</v>
      </c>
      <c r="D41" s="14">
        <v>4587556</v>
      </c>
      <c r="E41" s="14">
        <v>3748</v>
      </c>
      <c r="F41" s="14">
        <v>38597</v>
      </c>
      <c r="G41" s="14"/>
      <c r="H41" s="14"/>
      <c r="I41" s="14"/>
      <c r="J41" s="17"/>
      <c r="K41" s="14">
        <f t="shared" si="0"/>
        <v>5586309</v>
      </c>
    </row>
    <row r="42" spans="1:11">
      <c r="A42" s="9">
        <v>18025</v>
      </c>
      <c r="B42" s="3" t="s">
        <v>103</v>
      </c>
      <c r="C42" s="14">
        <v>138284</v>
      </c>
      <c r="D42" s="14">
        <v>518074</v>
      </c>
      <c r="E42" s="14"/>
      <c r="F42" s="14"/>
      <c r="G42" s="14">
        <v>8275</v>
      </c>
      <c r="H42" s="14"/>
      <c r="I42" s="14"/>
      <c r="J42" s="17"/>
      <c r="K42" s="14">
        <f t="shared" si="0"/>
        <v>664633</v>
      </c>
    </row>
    <row r="43" spans="1:11">
      <c r="A43" s="9">
        <v>18210</v>
      </c>
      <c r="B43" s="3" t="s">
        <v>105</v>
      </c>
      <c r="C43" s="14">
        <v>376448</v>
      </c>
      <c r="D43" s="14">
        <v>53900</v>
      </c>
      <c r="E43" s="14"/>
      <c r="F43" s="14"/>
      <c r="G43" s="14"/>
      <c r="H43" s="14"/>
      <c r="I43" s="14"/>
      <c r="J43" s="17"/>
      <c r="K43" s="14">
        <f t="shared" si="0"/>
        <v>430348</v>
      </c>
    </row>
    <row r="44" spans="1:11">
      <c r="A44" s="9"/>
      <c r="B44" s="3"/>
      <c r="C44" s="14"/>
      <c r="D44" s="14"/>
      <c r="E44" s="14"/>
      <c r="F44" s="14"/>
      <c r="G44" s="14"/>
      <c r="H44" s="14"/>
      <c r="I44" s="14"/>
      <c r="J44" s="17"/>
      <c r="K44" s="14"/>
    </row>
    <row r="45" spans="1:11">
      <c r="A45" s="9">
        <v>84210</v>
      </c>
      <c r="B45" s="3" t="s">
        <v>107</v>
      </c>
      <c r="C45" s="14">
        <v>8067691</v>
      </c>
      <c r="D45" s="14">
        <v>12114472</v>
      </c>
      <c r="E45" s="14">
        <v>3722387</v>
      </c>
      <c r="F45" s="14">
        <v>397464</v>
      </c>
      <c r="G45" s="14">
        <v>1501411</v>
      </c>
      <c r="H45" s="14"/>
      <c r="I45" s="14">
        <v>581441</v>
      </c>
      <c r="J45" s="14"/>
      <c r="K45" s="14">
        <f t="shared" si="0"/>
        <v>26384866</v>
      </c>
    </row>
    <row r="46" spans="1:11">
      <c r="A46" s="9"/>
      <c r="B46" s="9"/>
      <c r="C46" s="57"/>
      <c r="D46" s="57"/>
      <c r="E46" s="57"/>
      <c r="F46" s="57"/>
      <c r="G46" s="57"/>
      <c r="H46" s="57"/>
      <c r="I46" s="57"/>
      <c r="J46" s="57"/>
      <c r="K46" s="57"/>
    </row>
    <row r="47" spans="1:11">
      <c r="B47" s="22" t="s">
        <v>109</v>
      </c>
      <c r="C47" s="87">
        <f t="shared" ref="C47:H47" si="1">SUM(C4:C45)</f>
        <v>230834935</v>
      </c>
      <c r="D47" s="87">
        <f t="shared" si="1"/>
        <v>243785490</v>
      </c>
      <c r="E47" s="87">
        <f t="shared" si="1"/>
        <v>23039706</v>
      </c>
      <c r="F47" s="87">
        <f t="shared" si="1"/>
        <v>38272515</v>
      </c>
      <c r="G47" s="87">
        <f t="shared" si="1"/>
        <v>17554572</v>
      </c>
      <c r="H47" s="87">
        <f t="shared" si="1"/>
        <v>353930</v>
      </c>
      <c r="I47" s="87">
        <f t="shared" ref="I47:J47" si="2">SUM(I4:I45)</f>
        <v>631502</v>
      </c>
      <c r="J47" s="87">
        <f t="shared" si="2"/>
        <v>533197563</v>
      </c>
      <c r="K47" s="87">
        <f>SUM(K4:K45)</f>
        <v>1087670213</v>
      </c>
    </row>
    <row r="48" spans="1:11">
      <c r="C48" s="27">
        <f>C47/K47</f>
        <v>0.21222879163281821</v>
      </c>
    </row>
  </sheetData>
  <printOptions headings="1"/>
  <pageMargins left="0.45" right="0.45" top="0.5" bottom="0.5" header="0.3" footer="0.3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2279-8142-43D7-A1B0-E75471CCB4F3}">
  <sheetPr>
    <tabColor theme="4" tint="0.79998168889431442"/>
    <pageSetUpPr fitToPage="1"/>
  </sheetPr>
  <dimension ref="A1:K45"/>
  <sheetViews>
    <sheetView workbookViewId="0">
      <selection activeCell="P39" sqref="P39"/>
    </sheetView>
  </sheetViews>
  <sheetFormatPr defaultRowHeight="14.5"/>
  <cols>
    <col min="1" max="1" width="6.54296875" bestFit="1" customWidth="1"/>
    <col min="2" max="2" width="30.81640625" bestFit="1" customWidth="1"/>
    <col min="3" max="4" width="13.1796875" bestFit="1" customWidth="1"/>
    <col min="5" max="7" width="12" bestFit="1" customWidth="1"/>
    <col min="8" max="8" width="10.1796875" bestFit="1" customWidth="1"/>
    <col min="9" max="9" width="12.7265625" bestFit="1" customWidth="1"/>
    <col min="10" max="10" width="12" bestFit="1" customWidth="1"/>
    <col min="11" max="11" width="13.1796875" bestFit="1" customWidth="1"/>
  </cols>
  <sheetData>
    <row r="1" spans="1:11" s="6" customFormat="1" ht="39.5">
      <c r="A1" s="8" t="s">
        <v>8</v>
      </c>
      <c r="B1" s="8" t="s">
        <v>9</v>
      </c>
      <c r="C1" s="8" t="s">
        <v>115</v>
      </c>
      <c r="D1" s="8" t="s">
        <v>116</v>
      </c>
      <c r="E1" s="8" t="s">
        <v>117</v>
      </c>
      <c r="F1" s="8" t="s">
        <v>118</v>
      </c>
      <c r="G1" s="8" t="s">
        <v>119</v>
      </c>
      <c r="H1" s="8" t="s">
        <v>120</v>
      </c>
      <c r="I1" s="8" t="s">
        <v>121</v>
      </c>
      <c r="J1" s="8" t="s">
        <v>122</v>
      </c>
      <c r="K1" s="8" t="s">
        <v>123</v>
      </c>
    </row>
    <row r="2" spans="1:11">
      <c r="A2" s="9">
        <v>12000</v>
      </c>
      <c r="B2" s="9" t="str">
        <f>VLOOKUP(A2,'Table 1'!A:B,2,0)</f>
        <v>Administrative Office of the Courts</v>
      </c>
      <c r="C2" s="17">
        <v>11991072</v>
      </c>
      <c r="D2" s="17">
        <v>28355957</v>
      </c>
      <c r="E2" s="17">
        <v>143177</v>
      </c>
      <c r="F2" s="17">
        <v>-307282</v>
      </c>
      <c r="G2" s="17">
        <v>903689</v>
      </c>
      <c r="H2" s="17">
        <v>47682</v>
      </c>
      <c r="I2" s="17"/>
      <c r="J2" s="17"/>
      <c r="K2" s="17">
        <v>41134295</v>
      </c>
    </row>
    <row r="3" spans="1:11">
      <c r="A3" s="9">
        <v>12001</v>
      </c>
      <c r="B3" s="9" t="str">
        <f>VLOOKUP(A3,'Table 1'!A:B,2,0)</f>
        <v>Indigent Defense</v>
      </c>
      <c r="C3" s="17">
        <v>603259</v>
      </c>
      <c r="D3" s="17">
        <v>1100020</v>
      </c>
      <c r="E3" s="17">
        <v>-2043</v>
      </c>
      <c r="F3" s="17">
        <v>146683</v>
      </c>
      <c r="G3" s="17">
        <v>117569</v>
      </c>
      <c r="H3" s="17"/>
      <c r="I3" s="17"/>
      <c r="J3" s="17"/>
      <c r="K3" s="17">
        <v>1965488</v>
      </c>
    </row>
    <row r="4" spans="1:11">
      <c r="A4" s="9">
        <v>13000</v>
      </c>
      <c r="B4" s="9" t="str">
        <f>VLOOKUP(A4,'Table 1'!A:B,2,0)</f>
        <v>Office of the Governor</v>
      </c>
      <c r="C4" s="17">
        <v>1770</v>
      </c>
      <c r="D4" s="17">
        <v>91286</v>
      </c>
      <c r="E4" s="17">
        <v>21650</v>
      </c>
      <c r="F4" s="17"/>
      <c r="G4" s="17"/>
      <c r="H4" s="17"/>
      <c r="I4" s="17"/>
      <c r="J4" s="17"/>
      <c r="K4" s="17">
        <v>114706</v>
      </c>
    </row>
    <row r="5" spans="1:11">
      <c r="A5" s="9">
        <v>13005</v>
      </c>
      <c r="B5" s="9" t="str">
        <f>VLOOKUP(A5,'Table 1'!A:B,2,0)</f>
        <v>State Budget &amp; Management</v>
      </c>
      <c r="C5" s="17">
        <v>56338</v>
      </c>
      <c r="D5" s="17">
        <v>1005618</v>
      </c>
      <c r="E5" s="17">
        <v>-12003</v>
      </c>
      <c r="F5" s="17">
        <v>22097</v>
      </c>
      <c r="G5" s="17">
        <v>54157</v>
      </c>
      <c r="H5" s="17"/>
      <c r="I5" s="17"/>
      <c r="J5" s="17"/>
      <c r="K5" s="17">
        <v>1126207</v>
      </c>
    </row>
    <row r="6" spans="1:11">
      <c r="A6" s="9">
        <v>13050</v>
      </c>
      <c r="B6" s="9" t="str">
        <f>VLOOKUP(A6,'Table 1'!A:B,2,0)</f>
        <v>Military &amp; Veterans Affairs</v>
      </c>
      <c r="C6" s="17">
        <v>402283</v>
      </c>
      <c r="D6" s="17">
        <v>839740</v>
      </c>
      <c r="E6" s="17">
        <v>96156</v>
      </c>
      <c r="F6" s="17">
        <v>30636</v>
      </c>
      <c r="G6" s="17">
        <v>3307</v>
      </c>
      <c r="H6" s="17"/>
      <c r="I6" s="17">
        <v>-80607</v>
      </c>
      <c r="J6" s="17"/>
      <c r="K6" s="17">
        <v>1291515</v>
      </c>
    </row>
    <row r="7" spans="1:11">
      <c r="A7" s="9">
        <v>13100</v>
      </c>
      <c r="B7" s="9" t="str">
        <f>VLOOKUP(A7,'Table 1'!A:B,2,0)</f>
        <v>Office of the Lt. Governor</v>
      </c>
      <c r="C7" s="17">
        <v>2607</v>
      </c>
      <c r="D7" s="17"/>
      <c r="E7" s="17"/>
      <c r="F7" s="17"/>
      <c r="G7" s="17"/>
      <c r="H7" s="17"/>
      <c r="I7" s="17"/>
      <c r="J7" s="17"/>
      <c r="K7" s="17">
        <v>2607</v>
      </c>
    </row>
    <row r="8" spans="1:11">
      <c r="A8" s="9">
        <v>13200</v>
      </c>
      <c r="B8" s="9" t="str">
        <f>VLOOKUP(A8,'Table 1'!A:B,2,0)</f>
        <v>Secretary of State</v>
      </c>
      <c r="C8" s="17">
        <v>391170</v>
      </c>
      <c r="D8" s="17">
        <v>606100</v>
      </c>
      <c r="E8" s="17">
        <v>19950</v>
      </c>
      <c r="F8" s="17">
        <v>514209</v>
      </c>
      <c r="G8" s="17">
        <v>88569</v>
      </c>
      <c r="H8" s="17"/>
      <c r="I8" s="17"/>
      <c r="J8" s="17"/>
      <c r="K8" s="17">
        <v>1619998</v>
      </c>
    </row>
    <row r="9" spans="1:11">
      <c r="A9" s="9">
        <v>13300</v>
      </c>
      <c r="B9" s="9" t="str">
        <f>VLOOKUP(A9,'Table 1'!A:B,2,0)</f>
        <v>State Auditor</v>
      </c>
      <c r="C9" s="17">
        <v>533945</v>
      </c>
      <c r="D9" s="17">
        <v>230623</v>
      </c>
      <c r="E9" s="17">
        <v>6000</v>
      </c>
      <c r="F9" s="17">
        <v>912849</v>
      </c>
      <c r="G9" s="17"/>
      <c r="H9" s="17"/>
      <c r="I9" s="17"/>
      <c r="J9" s="17"/>
      <c r="K9" s="17">
        <v>1683417</v>
      </c>
    </row>
    <row r="10" spans="1:11">
      <c r="A10" s="9">
        <v>13410</v>
      </c>
      <c r="B10" s="9" t="str">
        <f>VLOOKUP(A10,'Table 1'!A:B,2,0)</f>
        <v>State Treasurer</v>
      </c>
      <c r="C10" s="17">
        <v>580697</v>
      </c>
      <c r="D10" s="17">
        <v>1775260</v>
      </c>
      <c r="E10" s="17"/>
      <c r="F10" s="17"/>
      <c r="G10" s="17">
        <v>3639</v>
      </c>
      <c r="H10" s="17"/>
      <c r="I10" s="17"/>
      <c r="J10" s="17"/>
      <c r="K10" s="17">
        <v>2359596</v>
      </c>
    </row>
    <row r="11" spans="1:11">
      <c r="A11" s="9">
        <v>13510</v>
      </c>
      <c r="B11" s="9" t="str">
        <f>VLOOKUP(A11,'Table 1'!A:B,2,0)</f>
        <v>Public Instruction</v>
      </c>
      <c r="C11" s="17">
        <v>3213783</v>
      </c>
      <c r="D11" s="17">
        <v>5961686</v>
      </c>
      <c r="E11" s="17">
        <v>120327</v>
      </c>
      <c r="F11" s="17">
        <v>3271925</v>
      </c>
      <c r="G11" s="17">
        <v>141823</v>
      </c>
      <c r="H11" s="17">
        <v>-149776</v>
      </c>
      <c r="I11" s="17"/>
      <c r="J11" s="17"/>
      <c r="K11" s="17">
        <v>12559768</v>
      </c>
    </row>
    <row r="12" spans="1:11">
      <c r="A12" s="9">
        <v>13600</v>
      </c>
      <c r="B12" s="9" t="str">
        <f>VLOOKUP(A12,'Table 1'!A:B,2,0)</f>
        <v>Justice</v>
      </c>
      <c r="C12" s="17">
        <v>1074277</v>
      </c>
      <c r="D12" s="17">
        <v>5285732</v>
      </c>
      <c r="E12" s="17">
        <v>212079</v>
      </c>
      <c r="F12" s="17">
        <v>55895</v>
      </c>
      <c r="G12" s="17">
        <v>243610</v>
      </c>
      <c r="H12" s="17"/>
      <c r="I12" s="17"/>
      <c r="J12" s="17"/>
      <c r="K12" s="17">
        <v>6871593</v>
      </c>
    </row>
    <row r="13" spans="1:11">
      <c r="A13" s="9">
        <v>13700</v>
      </c>
      <c r="B13" s="9" t="str">
        <f>VLOOKUP(A13,'Table 1'!A:B,2,0)</f>
        <v>Agriculture &amp; Consumer Services</v>
      </c>
      <c r="C13" s="17">
        <v>4145306</v>
      </c>
      <c r="D13" s="17">
        <v>2177646</v>
      </c>
      <c r="E13" s="17">
        <v>15185</v>
      </c>
      <c r="F13" s="17">
        <v>4761553</v>
      </c>
      <c r="G13" s="17">
        <v>981260</v>
      </c>
      <c r="H13" s="17">
        <v>5000</v>
      </c>
      <c r="I13" s="17"/>
      <c r="J13" s="17"/>
      <c r="K13" s="17">
        <v>12085950</v>
      </c>
    </row>
    <row r="14" spans="1:11">
      <c r="A14" s="9">
        <v>13800</v>
      </c>
      <c r="B14" s="9" t="str">
        <f>VLOOKUP(A14,'Table 1'!A:B,2,0)</f>
        <v>Labor</v>
      </c>
      <c r="C14" s="17">
        <v>1032072</v>
      </c>
      <c r="D14" s="17">
        <v>1751155</v>
      </c>
      <c r="E14" s="17">
        <v>-84063</v>
      </c>
      <c r="F14" s="17">
        <v>719276</v>
      </c>
      <c r="G14" s="17">
        <v>128652</v>
      </c>
      <c r="H14" s="17"/>
      <c r="I14" s="17"/>
      <c r="J14" s="17">
        <v>274652</v>
      </c>
      <c r="K14" s="17">
        <v>3821744</v>
      </c>
    </row>
    <row r="15" spans="1:11">
      <c r="A15" s="9">
        <v>13900</v>
      </c>
      <c r="B15" s="9" t="str">
        <f>VLOOKUP(A15,'Table 1'!A:B,2,0)</f>
        <v>Insurance</v>
      </c>
      <c r="C15" s="17">
        <v>279074</v>
      </c>
      <c r="D15" s="17">
        <v>2907876</v>
      </c>
      <c r="E15" s="17">
        <v>145750</v>
      </c>
      <c r="F15" s="17">
        <v>666912</v>
      </c>
      <c r="G15" s="17">
        <v>123147</v>
      </c>
      <c r="H15" s="17"/>
      <c r="I15" s="17"/>
      <c r="J15" s="17"/>
      <c r="K15" s="17">
        <v>4122759</v>
      </c>
    </row>
    <row r="16" spans="1:11">
      <c r="A16" s="9">
        <v>13902</v>
      </c>
      <c r="B16" s="9" t="str">
        <f>VLOOKUP(A16,'Table 1'!A:B,2,0)</f>
        <v>Industrial Commission</v>
      </c>
      <c r="C16" s="17">
        <v>39115</v>
      </c>
      <c r="D16" s="17">
        <v>24205</v>
      </c>
      <c r="E16" s="17">
        <v>690</v>
      </c>
      <c r="F16" s="17">
        <v>1057</v>
      </c>
      <c r="G16" s="17">
        <v>64133</v>
      </c>
      <c r="H16" s="17"/>
      <c r="I16" s="17"/>
      <c r="J16" s="17"/>
      <c r="K16" s="17">
        <v>129200</v>
      </c>
    </row>
    <row r="17" spans="1:11">
      <c r="A17" s="9">
        <v>14100</v>
      </c>
      <c r="B17" s="9" t="str">
        <f>VLOOKUP(A17,'Table 1'!A:B,2,0)</f>
        <v>Adminsitration</v>
      </c>
      <c r="C17" s="17">
        <v>457291</v>
      </c>
      <c r="D17" s="17">
        <v>1277026</v>
      </c>
      <c r="E17" s="17">
        <v>15983</v>
      </c>
      <c r="F17" s="17">
        <v>315856</v>
      </c>
      <c r="G17" s="17">
        <v>655011</v>
      </c>
      <c r="H17" s="17"/>
      <c r="I17" s="17"/>
      <c r="J17" s="17">
        <v>4200</v>
      </c>
      <c r="K17" s="17">
        <v>2725367</v>
      </c>
    </row>
    <row r="18" spans="1:11">
      <c r="A18" s="9">
        <v>14111</v>
      </c>
      <c r="B18" s="9" t="str">
        <f>VLOOKUP(A18,'Table 1'!A:B,2,0)</f>
        <v>State Human Resources</v>
      </c>
      <c r="C18" s="17">
        <v>123786</v>
      </c>
      <c r="D18" s="17">
        <v>1048021</v>
      </c>
      <c r="E18" s="17">
        <v>-12002</v>
      </c>
      <c r="F18" s="17">
        <v>-3589</v>
      </c>
      <c r="G18" s="17">
        <v>9638</v>
      </c>
      <c r="H18" s="17"/>
      <c r="I18" s="17"/>
      <c r="J18" s="17"/>
      <c r="K18" s="17">
        <v>1165854</v>
      </c>
    </row>
    <row r="19" spans="1:11">
      <c r="A19" s="9">
        <v>14160</v>
      </c>
      <c r="B19" s="9" t="str">
        <f>VLOOKUP(A19,'Table 1'!A:B,2,0)</f>
        <v>State Controller</v>
      </c>
      <c r="C19" s="17">
        <v>375453</v>
      </c>
      <c r="D19" s="17">
        <v>1650200</v>
      </c>
      <c r="E19" s="17"/>
      <c r="F19" s="17">
        <v>300000</v>
      </c>
      <c r="G19" s="17"/>
      <c r="H19" s="17"/>
      <c r="I19" s="17"/>
      <c r="J19" s="17">
        <v>712938</v>
      </c>
      <c r="K19" s="17">
        <v>3038591</v>
      </c>
    </row>
    <row r="20" spans="1:11">
      <c r="A20" s="9">
        <v>14300</v>
      </c>
      <c r="B20" s="9" t="str">
        <f>VLOOKUP(A20,'Table 1'!A:B,2,0)</f>
        <v>Environmental Quality</v>
      </c>
      <c r="C20" s="17">
        <v>3791625</v>
      </c>
      <c r="D20" s="17">
        <v>7539367</v>
      </c>
      <c r="E20" s="17">
        <v>240313</v>
      </c>
      <c r="F20" s="17">
        <v>1339864</v>
      </c>
      <c r="G20" s="17">
        <v>14073</v>
      </c>
      <c r="H20" s="17"/>
      <c r="I20" s="17"/>
      <c r="J20" s="17">
        <v>348607</v>
      </c>
      <c r="K20" s="17">
        <v>13273849</v>
      </c>
    </row>
    <row r="21" spans="1:11">
      <c r="A21" s="9">
        <v>14350</v>
      </c>
      <c r="B21" s="9" t="str">
        <f>VLOOKUP(A21,'Table 1'!A:B,2,0)</f>
        <v>Wildlife Resources</v>
      </c>
      <c r="C21" s="17">
        <v>17378</v>
      </c>
      <c r="D21" s="17">
        <v>29383</v>
      </c>
      <c r="E21" s="17">
        <v>3114</v>
      </c>
      <c r="F21" s="17">
        <v>18918</v>
      </c>
      <c r="G21" s="17">
        <v>-4</v>
      </c>
      <c r="H21" s="17"/>
      <c r="I21" s="17"/>
      <c r="J21" s="17"/>
      <c r="K21" s="17">
        <v>68789</v>
      </c>
    </row>
    <row r="22" spans="1:11">
      <c r="A22" s="9">
        <v>14410</v>
      </c>
      <c r="B22" s="9" t="str">
        <f>VLOOKUP(A22,'Table 1'!A:B,2,0)</f>
        <v>DHHS-Central Management</v>
      </c>
      <c r="C22" s="17">
        <v>4384652</v>
      </c>
      <c r="D22" s="17">
        <v>6373053</v>
      </c>
      <c r="E22" s="17">
        <v>17213</v>
      </c>
      <c r="F22" s="17">
        <v>148772</v>
      </c>
      <c r="G22" s="17">
        <v>11733</v>
      </c>
      <c r="H22" s="17"/>
      <c r="I22" s="17"/>
      <c r="J22" s="17"/>
      <c r="K22" s="17">
        <v>10935423</v>
      </c>
    </row>
    <row r="23" spans="1:11">
      <c r="A23" s="9">
        <v>14411</v>
      </c>
      <c r="B23" s="9" t="str">
        <f>VLOOKUP(A23,'Table 1'!A:B,2,0)</f>
        <v>DHHS-Aging</v>
      </c>
      <c r="C23" s="17">
        <v>39499</v>
      </c>
      <c r="D23" s="17"/>
      <c r="E23" s="17"/>
      <c r="F23" s="17"/>
      <c r="G23" s="17"/>
      <c r="H23" s="17"/>
      <c r="I23" s="17"/>
      <c r="J23" s="17"/>
      <c r="K23" s="17">
        <v>39499</v>
      </c>
    </row>
    <row r="24" spans="1:11">
      <c r="A24" s="9">
        <v>14420</v>
      </c>
      <c r="B24" s="9" t="str">
        <f>VLOOKUP(A24,'Table 1'!A:B,2,0)</f>
        <v>DHHS-Child Development</v>
      </c>
      <c r="C24" s="17">
        <v>72554</v>
      </c>
      <c r="D24" s="17">
        <v>694807</v>
      </c>
      <c r="E24" s="17"/>
      <c r="F24" s="17"/>
      <c r="G24" s="17"/>
      <c r="H24" s="17"/>
      <c r="I24" s="17"/>
      <c r="J24" s="17"/>
      <c r="K24" s="17">
        <v>767361</v>
      </c>
    </row>
    <row r="25" spans="1:11">
      <c r="A25" s="9">
        <v>14430</v>
      </c>
      <c r="B25" s="9" t="str">
        <f>VLOOKUP(A25,'Table 1'!A:B,2,0)</f>
        <v>DHHS-Public Health</v>
      </c>
      <c r="C25" s="17">
        <v>1219574</v>
      </c>
      <c r="D25" s="17">
        <v>2261103</v>
      </c>
      <c r="E25" s="17">
        <v>1011586</v>
      </c>
      <c r="F25" s="17">
        <v>203304</v>
      </c>
      <c r="G25" s="17">
        <v>666080</v>
      </c>
      <c r="H25" s="17">
        <v>50535</v>
      </c>
      <c r="I25" s="17"/>
      <c r="J25" s="17">
        <v>2832164</v>
      </c>
      <c r="K25" s="17">
        <v>8244346</v>
      </c>
    </row>
    <row r="26" spans="1:11">
      <c r="A26" s="9">
        <v>14435</v>
      </c>
      <c r="B26" s="9" t="s">
        <v>77</v>
      </c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9">
        <v>14440</v>
      </c>
      <c r="B27" s="9" t="str">
        <f>VLOOKUP(A27,'Table 1'!A:B,2,0)</f>
        <v>DHHS-Social Services</v>
      </c>
      <c r="C27" s="17">
        <v>320787</v>
      </c>
      <c r="D27" s="17">
        <v>2250619</v>
      </c>
      <c r="E27" s="17"/>
      <c r="F27" s="17"/>
      <c r="G27" s="17"/>
      <c r="H27" s="17"/>
      <c r="I27" s="14"/>
      <c r="J27" s="17"/>
      <c r="K27" s="17">
        <v>2571406</v>
      </c>
    </row>
    <row r="28" spans="1:11">
      <c r="A28" s="9">
        <v>14445</v>
      </c>
      <c r="B28" s="9" t="str">
        <f>VLOOKUP(A28,'Table 1'!A:B,2,0)</f>
        <v>DHHS-Health Benefits</v>
      </c>
      <c r="C28" s="17">
        <v>444934</v>
      </c>
      <c r="D28" s="17">
        <v>4170123</v>
      </c>
      <c r="E28" s="17"/>
      <c r="F28" s="17"/>
      <c r="G28" s="17">
        <v>2117131</v>
      </c>
      <c r="H28" s="17"/>
      <c r="I28" s="14"/>
      <c r="J28" s="17"/>
      <c r="K28" s="17">
        <v>6732188</v>
      </c>
    </row>
    <row r="29" spans="1:11">
      <c r="A29" s="9">
        <v>14450</v>
      </c>
      <c r="B29" s="9" t="str">
        <f>VLOOKUP(A29,'Table 1'!A:B,2,0)</f>
        <v>DHHS-Blind/Deag/Heard of Hearing</v>
      </c>
      <c r="C29" s="17">
        <v>57241</v>
      </c>
      <c r="D29" s="17">
        <v>214753</v>
      </c>
      <c r="E29" s="17">
        <v>55</v>
      </c>
      <c r="F29" s="17">
        <v>5569</v>
      </c>
      <c r="G29" s="17">
        <v>1300</v>
      </c>
      <c r="H29" s="17"/>
      <c r="I29" s="14"/>
      <c r="J29" s="17"/>
      <c r="K29" s="17">
        <v>278918</v>
      </c>
    </row>
    <row r="30" spans="1:11">
      <c r="A30" s="9">
        <v>14460</v>
      </c>
      <c r="B30" s="9" t="str">
        <f>VLOOKUP(A30,'Table 1'!A:B,2,0)</f>
        <v>DHHS-DMH/DD/SAS</v>
      </c>
      <c r="C30" s="17">
        <v>42224985</v>
      </c>
      <c r="D30" s="17">
        <v>71791873</v>
      </c>
      <c r="E30" s="17">
        <v>230761</v>
      </c>
      <c r="F30" s="17">
        <v>718351</v>
      </c>
      <c r="G30" s="17">
        <v>2939487</v>
      </c>
      <c r="H30" s="17">
        <v>38133</v>
      </c>
      <c r="I30" s="14"/>
      <c r="J30" s="17"/>
      <c r="K30" s="17">
        <v>117943590</v>
      </c>
    </row>
    <row r="31" spans="1:11">
      <c r="A31" s="9">
        <v>14470</v>
      </c>
      <c r="B31" s="9" t="str">
        <f>VLOOKUP(A31,'Table 1'!A:B,2,0)</f>
        <v>DHHS-Health Service Regulation</v>
      </c>
      <c r="C31" s="17">
        <v>615736</v>
      </c>
      <c r="D31" s="17">
        <v>2702528</v>
      </c>
      <c r="E31" s="17">
        <v>20596</v>
      </c>
      <c r="F31" s="17">
        <v>861930</v>
      </c>
      <c r="G31" s="17">
        <v>3460</v>
      </c>
      <c r="H31" s="17"/>
      <c r="I31" s="14"/>
      <c r="J31" s="17"/>
      <c r="K31" s="17">
        <v>4204250</v>
      </c>
    </row>
    <row r="32" spans="1:11">
      <c r="A32" s="9">
        <v>14480</v>
      </c>
      <c r="B32" s="9" t="str">
        <f>VLOOKUP(A32,'Table 1'!A:B,2,0)</f>
        <v>DHHS-Vocational Rehab</v>
      </c>
      <c r="C32" s="17">
        <v>451686</v>
      </c>
      <c r="D32" s="17">
        <v>2651554</v>
      </c>
      <c r="E32" s="17">
        <v>36849</v>
      </c>
      <c r="F32" s="17">
        <v>1357932</v>
      </c>
      <c r="G32" s="17"/>
      <c r="H32" s="17"/>
      <c r="I32" s="14"/>
      <c r="J32" s="17"/>
      <c r="K32" s="17">
        <v>4498021</v>
      </c>
    </row>
    <row r="33" spans="1:11">
      <c r="A33" s="9">
        <v>14550</v>
      </c>
      <c r="B33" s="9" t="str">
        <f>VLOOKUP(A33,'Table 1'!A:B,2,0)</f>
        <v>Public Safety</v>
      </c>
      <c r="C33" s="17">
        <v>52460452</v>
      </c>
      <c r="D33" s="17">
        <v>13738082</v>
      </c>
      <c r="E33" s="17">
        <v>6396413</v>
      </c>
      <c r="F33" s="17">
        <v>5901985</v>
      </c>
      <c r="G33" s="17">
        <v>4343112</v>
      </c>
      <c r="H33" s="17">
        <v>212580</v>
      </c>
      <c r="I33" s="14">
        <v>-479732</v>
      </c>
      <c r="J33" s="17">
        <v>21492999</v>
      </c>
      <c r="K33" s="17">
        <v>104065891</v>
      </c>
    </row>
    <row r="34" spans="1:11">
      <c r="A34" s="9">
        <v>14600</v>
      </c>
      <c r="B34" s="9" t="str">
        <f>VLOOKUP(A34,'Table 1'!A:B,2,0)</f>
        <v>Commerce</v>
      </c>
      <c r="C34" s="17">
        <v>419020</v>
      </c>
      <c r="D34" s="17">
        <v>757352</v>
      </c>
      <c r="E34" s="17">
        <v>16585</v>
      </c>
      <c r="F34" s="17">
        <v>6687</v>
      </c>
      <c r="G34" s="17">
        <v>481428</v>
      </c>
      <c r="H34" s="17"/>
      <c r="I34" s="14"/>
      <c r="J34" s="17"/>
      <c r="K34" s="17">
        <v>1681072</v>
      </c>
    </row>
    <row r="35" spans="1:11">
      <c r="A35" s="9">
        <v>14660</v>
      </c>
      <c r="B35" s="9" t="str">
        <f>VLOOKUP(A35,'Table 1'!A:B,2,0)</f>
        <v>Information Technology</v>
      </c>
      <c r="C35" s="17">
        <v>303273</v>
      </c>
      <c r="D35" s="17">
        <v>1766588</v>
      </c>
      <c r="E35" s="17">
        <v>345</v>
      </c>
      <c r="F35" s="17">
        <v>1077</v>
      </c>
      <c r="G35" s="17">
        <v>36127</v>
      </c>
      <c r="H35" s="17"/>
      <c r="I35" s="14"/>
      <c r="J35" s="17">
        <v>1207298</v>
      </c>
      <c r="K35" s="17">
        <v>3314708</v>
      </c>
    </row>
    <row r="36" spans="1:11">
      <c r="A36" s="9">
        <v>14700</v>
      </c>
      <c r="B36" s="9" t="str">
        <f>VLOOKUP(A36,'Table 1'!A:B,2,0)</f>
        <v>Revenue</v>
      </c>
      <c r="C36" s="17">
        <v>1776963</v>
      </c>
      <c r="D36" s="17">
        <v>8097975</v>
      </c>
      <c r="E36" s="17">
        <v>-84</v>
      </c>
      <c r="F36" s="17">
        <v>784558</v>
      </c>
      <c r="G36" s="17">
        <v>524788</v>
      </c>
      <c r="H36" s="17"/>
      <c r="I36" s="14"/>
      <c r="J36" s="17"/>
      <c r="K36" s="17">
        <v>11184200</v>
      </c>
    </row>
    <row r="37" spans="1:11">
      <c r="A37" s="9">
        <v>14800</v>
      </c>
      <c r="B37" s="9" t="str">
        <f>VLOOKUP(A37,'Table 1'!A:B,2,0)</f>
        <v>Cultural &amp; Natural Resources</v>
      </c>
      <c r="C37" s="17">
        <v>8770280</v>
      </c>
      <c r="D37" s="17">
        <v>12799248</v>
      </c>
      <c r="E37" s="17">
        <v>3303414</v>
      </c>
      <c r="F37" s="17">
        <v>5463999</v>
      </c>
      <c r="G37" s="17">
        <v>430342</v>
      </c>
      <c r="H37" s="17"/>
      <c r="I37" s="14"/>
      <c r="J37" s="17"/>
      <c r="K37" s="17">
        <v>30767283</v>
      </c>
    </row>
    <row r="38" spans="1:11">
      <c r="A38" s="9">
        <v>15010</v>
      </c>
      <c r="B38" s="9" t="s">
        <v>100</v>
      </c>
      <c r="C38" s="17">
        <v>78622167</v>
      </c>
      <c r="D38" s="17">
        <v>13380159</v>
      </c>
      <c r="E38" s="17">
        <v>4785983</v>
      </c>
      <c r="F38" s="17">
        <v>5919862</v>
      </c>
      <c r="G38" s="17">
        <v>22073</v>
      </c>
      <c r="H38" s="14"/>
      <c r="I38" s="14"/>
      <c r="J38" s="14">
        <v>506052419</v>
      </c>
      <c r="K38" s="17">
        <v>608782663</v>
      </c>
    </row>
    <row r="39" spans="1:11">
      <c r="A39" s="9">
        <v>16800</v>
      </c>
      <c r="B39" s="9" t="str">
        <f>VLOOKUP(A39,'Table 1'!A:B,2,0)</f>
        <v>Community Colleges</v>
      </c>
      <c r="C39" s="17">
        <v>956408</v>
      </c>
      <c r="D39" s="17">
        <v>3088291</v>
      </c>
      <c r="E39" s="17">
        <v>-1361</v>
      </c>
      <c r="F39" s="17">
        <v>35126</v>
      </c>
      <c r="G39" s="17">
        <v>-3000</v>
      </c>
      <c r="H39" s="14"/>
      <c r="I39" s="14"/>
      <c r="J39" s="14"/>
      <c r="K39" s="17">
        <v>4075464</v>
      </c>
    </row>
    <row r="40" spans="1:11">
      <c r="A40" s="9">
        <v>18025</v>
      </c>
      <c r="B40" s="9" t="str">
        <f>VLOOKUP(A40,'Table 1'!A:B,2,0)</f>
        <v>State Board of Elections</v>
      </c>
      <c r="C40" s="17">
        <v>138284</v>
      </c>
      <c r="D40" s="17">
        <v>516585</v>
      </c>
      <c r="E40" s="17">
        <v>-2057</v>
      </c>
      <c r="F40" s="17"/>
      <c r="G40" s="17">
        <v>8275</v>
      </c>
      <c r="H40" s="14"/>
      <c r="I40" s="14"/>
      <c r="J40" s="14"/>
      <c r="K40" s="17">
        <v>661087</v>
      </c>
    </row>
    <row r="41" spans="1:11">
      <c r="A41" s="9">
        <v>18210</v>
      </c>
      <c r="B41" s="9" t="str">
        <f>VLOOKUP(A41,'Table 1'!A:B,2,0)</f>
        <v>Adminsitrative Hearings</v>
      </c>
      <c r="C41" s="17">
        <v>376448</v>
      </c>
      <c r="D41" s="17">
        <v>53900</v>
      </c>
      <c r="E41" s="17"/>
      <c r="F41" s="17"/>
      <c r="G41" s="17"/>
      <c r="H41" s="14"/>
      <c r="I41" s="14"/>
      <c r="J41" s="14"/>
      <c r="K41" s="17">
        <v>430348</v>
      </c>
    </row>
    <row r="42" spans="1:11">
      <c r="A42" s="9"/>
      <c r="B42" s="9"/>
      <c r="C42" s="17"/>
      <c r="D42" s="17"/>
      <c r="E42" s="17"/>
      <c r="F42" s="17"/>
      <c r="G42" s="17"/>
      <c r="H42" s="17"/>
      <c r="I42" s="17"/>
      <c r="J42" s="17"/>
      <c r="K42" s="17"/>
    </row>
    <row r="43" spans="1:11">
      <c r="A43" s="9">
        <v>84210</v>
      </c>
      <c r="B43" s="9" t="str">
        <f>VLOOKUP(A43,'Table 1'!A:B,2,0)</f>
        <v>Transportation</v>
      </c>
      <c r="C43" s="14">
        <v>8067691</v>
      </c>
      <c r="D43" s="14">
        <v>9607735</v>
      </c>
      <c r="E43" s="14">
        <v>3707837</v>
      </c>
      <c r="F43" s="14">
        <v>389066</v>
      </c>
      <c r="G43" s="14">
        <v>1501405</v>
      </c>
      <c r="H43" s="14"/>
      <c r="I43" s="14">
        <v>581441</v>
      </c>
      <c r="J43" s="14"/>
      <c r="K43" s="14">
        <v>23855175</v>
      </c>
    </row>
    <row r="44" spans="1:11">
      <c r="A44" s="9"/>
      <c r="B44" s="9"/>
      <c r="C44" s="57"/>
      <c r="D44" s="57"/>
      <c r="E44" s="57"/>
      <c r="F44" s="57"/>
      <c r="G44" s="57"/>
      <c r="H44" s="57"/>
      <c r="I44" s="57"/>
      <c r="J44" s="57"/>
      <c r="K44" s="17"/>
    </row>
    <row r="45" spans="1:11">
      <c r="A45" s="6"/>
      <c r="B45" s="22" t="s">
        <v>109</v>
      </c>
      <c r="C45" s="57">
        <f t="shared" ref="C45:I45" si="0">SUM(C2:C43)</f>
        <v>230834935</v>
      </c>
      <c r="D45" s="57">
        <f t="shared" si="0"/>
        <v>220573229</v>
      </c>
      <c r="E45" s="57">
        <f t="shared" si="0"/>
        <v>20454398</v>
      </c>
      <c r="F45" s="57">
        <f t="shared" si="0"/>
        <v>34565077</v>
      </c>
      <c r="G45" s="57">
        <f t="shared" si="0"/>
        <v>16616014</v>
      </c>
      <c r="H45" s="57">
        <f t="shared" si="0"/>
        <v>204154</v>
      </c>
      <c r="I45" s="57">
        <f t="shared" si="0"/>
        <v>21102</v>
      </c>
      <c r="J45" s="57">
        <f>SUM(J2:J43)</f>
        <v>532925277</v>
      </c>
      <c r="K45" s="57">
        <f>SUM(K2:K43)</f>
        <v>1056194186</v>
      </c>
    </row>
  </sheetData>
  <printOptions headings="1"/>
  <pageMargins left="0.5" right="0.5" top="0.75" bottom="0.25" header="0.3" footer="0.3"/>
  <pageSetup scale="82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CA34-B9CF-4C96-82DB-8696EDE1959B}">
  <dimension ref="A1:G40"/>
  <sheetViews>
    <sheetView workbookViewId="0">
      <selection activeCell="P39" sqref="P39"/>
    </sheetView>
  </sheetViews>
  <sheetFormatPr defaultRowHeight="14.5"/>
  <cols>
    <col min="2" max="2" width="32.81640625" customWidth="1"/>
    <col min="3" max="3" width="15.26953125" style="2" bestFit="1" customWidth="1"/>
    <col min="4" max="5" width="13.54296875" style="2" customWidth="1"/>
    <col min="6" max="6" width="10.1796875" style="1" hidden="1" customWidth="1"/>
    <col min="7" max="7" width="4.90625" customWidth="1"/>
  </cols>
  <sheetData>
    <row r="1" spans="1:7" ht="15" customHeight="1">
      <c r="A1" s="11"/>
      <c r="B1" s="13" t="s">
        <v>0</v>
      </c>
      <c r="C1" s="81"/>
      <c r="D1" s="90" t="s">
        <v>2</v>
      </c>
      <c r="E1" s="91"/>
      <c r="F1" s="82" t="s">
        <v>124</v>
      </c>
    </row>
    <row r="2" spans="1:7" ht="16">
      <c r="A2" s="10"/>
      <c r="B2" s="10"/>
      <c r="C2" s="89" t="s">
        <v>6</v>
      </c>
      <c r="D2" s="89"/>
      <c r="E2" s="89"/>
      <c r="F2" s="89"/>
    </row>
    <row r="3" spans="1:7">
      <c r="A3" s="92" t="s">
        <v>8</v>
      </c>
      <c r="B3" s="94" t="s">
        <v>9</v>
      </c>
      <c r="C3" s="101" t="s">
        <v>13</v>
      </c>
      <c r="D3" s="95" t="s">
        <v>14</v>
      </c>
      <c r="E3" s="95" t="s">
        <v>15</v>
      </c>
      <c r="F3" s="97" t="s">
        <v>16</v>
      </c>
    </row>
    <row r="4" spans="1:7" ht="27" customHeight="1">
      <c r="A4" s="92"/>
      <c r="B4" s="94"/>
      <c r="C4" s="102"/>
      <c r="D4" s="96"/>
      <c r="E4" s="96"/>
      <c r="F4" s="103"/>
    </row>
    <row r="5" spans="1:7">
      <c r="A5">
        <v>11000</v>
      </c>
      <c r="B5" s="3" t="s">
        <v>22</v>
      </c>
      <c r="C5" s="14">
        <v>3892015.8599999994</v>
      </c>
      <c r="D5" s="33">
        <v>0</v>
      </c>
      <c r="E5" s="33">
        <v>0</v>
      </c>
      <c r="F5" s="12">
        <v>0</v>
      </c>
      <c r="G5">
        <f t="shared" ref="G5:G36" si="0">RANK(C5,$C$5:$C$36)</f>
        <v>16</v>
      </c>
    </row>
    <row r="6" spans="1:7">
      <c r="A6" s="74">
        <v>12000</v>
      </c>
      <c r="B6" s="50" t="s">
        <v>24</v>
      </c>
      <c r="C6" s="75">
        <v>43648509</v>
      </c>
      <c r="D6" s="37">
        <v>11991072</v>
      </c>
      <c r="E6" s="17">
        <v>32170160</v>
      </c>
      <c r="F6" s="76">
        <v>0.99874648933514132</v>
      </c>
      <c r="G6" s="74">
        <f t="shared" si="0"/>
        <v>4</v>
      </c>
    </row>
    <row r="7" spans="1:7">
      <c r="A7">
        <v>12001</v>
      </c>
      <c r="B7" s="3" t="s">
        <v>26</v>
      </c>
      <c r="C7" s="14">
        <v>5422666.0199999958</v>
      </c>
      <c r="D7" s="37">
        <v>603259</v>
      </c>
      <c r="E7" s="17">
        <v>1897375</v>
      </c>
      <c r="F7" s="1">
        <v>0.99106792200510418</v>
      </c>
      <c r="G7">
        <f t="shared" si="0"/>
        <v>14</v>
      </c>
    </row>
    <row r="8" spans="1:7">
      <c r="A8">
        <v>13000</v>
      </c>
      <c r="B8" s="3" t="s">
        <v>28</v>
      </c>
      <c r="C8" s="14">
        <v>84739.55999999959</v>
      </c>
      <c r="D8" s="37">
        <v>1770</v>
      </c>
      <c r="E8" s="17">
        <v>116686</v>
      </c>
      <c r="F8" s="1">
        <v>0.84442152308082874</v>
      </c>
      <c r="G8">
        <f t="shared" si="0"/>
        <v>30</v>
      </c>
    </row>
    <row r="9" spans="1:7">
      <c r="A9">
        <v>13005</v>
      </c>
      <c r="B9" s="3" t="s">
        <v>30</v>
      </c>
      <c r="C9" s="14">
        <v>635442.86999999918</v>
      </c>
      <c r="D9" s="37">
        <v>56338</v>
      </c>
      <c r="E9" s="17">
        <v>1198396</v>
      </c>
      <c r="F9" s="19">
        <v>0.88395866145830915</v>
      </c>
      <c r="G9">
        <f t="shared" si="0"/>
        <v>27</v>
      </c>
    </row>
    <row r="10" spans="1:7">
      <c r="A10">
        <v>13050</v>
      </c>
      <c r="B10" s="3" t="s">
        <v>32</v>
      </c>
      <c r="C10" s="14">
        <v>2461919.5300000003</v>
      </c>
      <c r="D10" s="37">
        <v>402283</v>
      </c>
      <c r="E10" s="17">
        <v>1142144</v>
      </c>
      <c r="F10" s="1">
        <v>1</v>
      </c>
      <c r="G10">
        <f t="shared" si="0"/>
        <v>20</v>
      </c>
    </row>
    <row r="11" spans="1:7">
      <c r="A11">
        <v>13100</v>
      </c>
      <c r="B11" s="3" t="s">
        <v>34</v>
      </c>
      <c r="C11" s="14">
        <v>20719.969999999972</v>
      </c>
      <c r="D11" s="37">
        <v>2607</v>
      </c>
      <c r="E11" s="17">
        <v>0</v>
      </c>
      <c r="F11" s="1">
        <v>1</v>
      </c>
      <c r="G11">
        <f t="shared" si="0"/>
        <v>31</v>
      </c>
    </row>
    <row r="12" spans="1:7">
      <c r="A12">
        <v>13200</v>
      </c>
      <c r="B12" s="3" t="s">
        <v>38</v>
      </c>
      <c r="C12" s="14">
        <v>1464130.7300000004</v>
      </c>
      <c r="D12" s="37">
        <v>391170</v>
      </c>
      <c r="E12" s="17">
        <v>1242828</v>
      </c>
      <c r="F12" s="1">
        <v>0.98186594370591651</v>
      </c>
      <c r="G12">
        <f t="shared" si="0"/>
        <v>23</v>
      </c>
    </row>
    <row r="13" spans="1:7">
      <c r="A13">
        <v>13300</v>
      </c>
      <c r="B13" s="3" t="s">
        <v>40</v>
      </c>
      <c r="C13" s="14">
        <v>3579467.3299999982</v>
      </c>
      <c r="D13" s="37">
        <v>533945</v>
      </c>
      <c r="E13" s="17">
        <v>1149472</v>
      </c>
      <c r="F13" s="1">
        <v>0.73320735982477458</v>
      </c>
      <c r="G13">
        <f t="shared" si="0"/>
        <v>18</v>
      </c>
    </row>
    <row r="14" spans="1:7">
      <c r="A14">
        <v>13410</v>
      </c>
      <c r="B14" s="3" t="s">
        <v>42</v>
      </c>
      <c r="C14" s="14">
        <v>7835779.9600000009</v>
      </c>
      <c r="D14" s="37">
        <v>580697</v>
      </c>
      <c r="E14" s="17">
        <v>1778899</v>
      </c>
      <c r="F14" s="1">
        <v>2.8383438703044502E-2</v>
      </c>
      <c r="G14">
        <f t="shared" si="0"/>
        <v>11</v>
      </c>
    </row>
    <row r="15" spans="1:7">
      <c r="A15">
        <v>13510</v>
      </c>
      <c r="B15" s="3" t="s">
        <v>44</v>
      </c>
      <c r="C15" s="14">
        <v>22817146.25</v>
      </c>
      <c r="D15" s="37">
        <v>3213783</v>
      </c>
      <c r="E15" s="17">
        <v>12518578</v>
      </c>
      <c r="F15" s="1">
        <v>0.60066712149211521</v>
      </c>
      <c r="G15">
        <f t="shared" si="0"/>
        <v>5</v>
      </c>
    </row>
    <row r="16" spans="1:7">
      <c r="A16">
        <v>13600</v>
      </c>
      <c r="B16" s="3" t="s">
        <v>46</v>
      </c>
      <c r="C16" s="14">
        <v>7479198.3700000048</v>
      </c>
      <c r="D16" s="37">
        <v>1074277</v>
      </c>
      <c r="E16" s="17">
        <v>5859507</v>
      </c>
      <c r="F16" s="1">
        <v>0.61406126336484612</v>
      </c>
      <c r="G16">
        <f t="shared" si="0"/>
        <v>12</v>
      </c>
    </row>
    <row r="17" spans="1:7">
      <c r="A17">
        <v>13700</v>
      </c>
      <c r="B17" s="3" t="s">
        <v>48</v>
      </c>
      <c r="C17" s="14">
        <v>17416444.290000007</v>
      </c>
      <c r="D17" s="37">
        <v>4145306</v>
      </c>
      <c r="E17" s="17">
        <v>7944659</v>
      </c>
      <c r="F17" s="1">
        <v>0.74162521633663736</v>
      </c>
      <c r="G17">
        <f t="shared" si="0"/>
        <v>9</v>
      </c>
    </row>
    <row r="18" spans="1:7">
      <c r="A18">
        <v>13800</v>
      </c>
      <c r="B18" s="3" t="s">
        <v>50</v>
      </c>
      <c r="C18" s="14">
        <v>3589731.3500000015</v>
      </c>
      <c r="D18" s="37">
        <v>1032072</v>
      </c>
      <c r="E18" s="17">
        <v>3258560</v>
      </c>
      <c r="F18" s="1">
        <v>0.56848164749142038</v>
      </c>
      <c r="G18">
        <f t="shared" si="0"/>
        <v>17</v>
      </c>
    </row>
    <row r="19" spans="1:7">
      <c r="A19">
        <v>13900</v>
      </c>
      <c r="B19" s="3" t="s">
        <v>52</v>
      </c>
      <c r="C19" s="14">
        <v>7970890.5399999991</v>
      </c>
      <c r="D19" s="37">
        <v>279074</v>
      </c>
      <c r="E19" s="17">
        <v>4783534</v>
      </c>
      <c r="F19" s="1">
        <v>0.89898338176828507</v>
      </c>
      <c r="G19">
        <f t="shared" si="0"/>
        <v>10</v>
      </c>
    </row>
    <row r="20" spans="1:7">
      <c r="A20">
        <v>13902</v>
      </c>
      <c r="B20" s="3" t="s">
        <v>54</v>
      </c>
      <c r="C20" s="14">
        <v>1309275.8599999994</v>
      </c>
      <c r="D20" s="37">
        <v>39115</v>
      </c>
      <c r="E20" s="17">
        <v>90085</v>
      </c>
      <c r="F20" s="1">
        <v>0.37952159289827142</v>
      </c>
      <c r="G20">
        <f t="shared" si="0"/>
        <v>24</v>
      </c>
    </row>
    <row r="21" spans="1:7">
      <c r="A21">
        <v>14100</v>
      </c>
      <c r="B21" s="3" t="s">
        <v>56</v>
      </c>
      <c r="C21" s="14">
        <v>4212356.9800000004</v>
      </c>
      <c r="D21" s="37">
        <v>457291</v>
      </c>
      <c r="E21" s="17">
        <v>2272379</v>
      </c>
      <c r="F21" s="1">
        <v>0.86812023322073528</v>
      </c>
      <c r="G21">
        <f t="shared" si="0"/>
        <v>15</v>
      </c>
    </row>
    <row r="22" spans="1:7">
      <c r="A22">
        <v>14111</v>
      </c>
      <c r="B22" s="3" t="s">
        <v>58</v>
      </c>
      <c r="C22" s="14">
        <v>1182828.1900000004</v>
      </c>
      <c r="D22" s="37">
        <v>123786</v>
      </c>
      <c r="E22" s="17">
        <v>1343624</v>
      </c>
      <c r="F22" s="1">
        <v>0.98670149033166721</v>
      </c>
      <c r="G22">
        <f t="shared" si="0"/>
        <v>25</v>
      </c>
    </row>
    <row r="23" spans="1:7">
      <c r="A23">
        <v>14160</v>
      </c>
      <c r="B23" s="3" t="s">
        <v>60</v>
      </c>
      <c r="C23" s="14">
        <v>3189143.6900000013</v>
      </c>
      <c r="D23" s="37">
        <v>375453</v>
      </c>
      <c r="E23" s="17">
        <v>2663138</v>
      </c>
      <c r="F23" s="1">
        <v>0.96372330860788047</v>
      </c>
      <c r="G23">
        <f t="shared" si="0"/>
        <v>19</v>
      </c>
    </row>
    <row r="24" spans="1:7">
      <c r="A24">
        <v>14300</v>
      </c>
      <c r="B24" s="3" t="s">
        <v>62</v>
      </c>
      <c r="C24" s="14">
        <v>19580849.420000002</v>
      </c>
      <c r="D24" s="37">
        <v>3791625</v>
      </c>
      <c r="E24" s="17">
        <v>10103220</v>
      </c>
      <c r="F24" s="1">
        <v>0.52099932468979182</v>
      </c>
      <c r="G24">
        <f t="shared" si="0"/>
        <v>7</v>
      </c>
    </row>
    <row r="25" spans="1:7">
      <c r="A25">
        <v>14350</v>
      </c>
      <c r="B25" s="3" t="s">
        <v>64</v>
      </c>
      <c r="C25" s="14">
        <v>2028278.2299999967</v>
      </c>
      <c r="D25" s="37">
        <v>17378</v>
      </c>
      <c r="E25" s="17">
        <v>51598</v>
      </c>
      <c r="F25" s="1">
        <v>0.20757235166628335</v>
      </c>
      <c r="G25">
        <f t="shared" si="0"/>
        <v>21</v>
      </c>
    </row>
    <row r="26" spans="1:7">
      <c r="A26">
        <v>14410</v>
      </c>
      <c r="B26" s="25" t="s">
        <v>125</v>
      </c>
      <c r="C26" s="52">
        <v>292625534.89000005</v>
      </c>
      <c r="D26" s="52">
        <v>49831600</v>
      </c>
      <c r="E26" s="52">
        <v>106757801</v>
      </c>
      <c r="F26" s="53">
        <v>0.59209185714203272</v>
      </c>
      <c r="G26" s="54">
        <f t="shared" si="0"/>
        <v>3</v>
      </c>
    </row>
    <row r="27" spans="1:7">
      <c r="A27">
        <v>14550</v>
      </c>
      <c r="B27" s="50" t="s">
        <v>90</v>
      </c>
      <c r="C27" s="49">
        <v>-193739361.84000003</v>
      </c>
      <c r="D27" s="37">
        <v>52460452</v>
      </c>
      <c r="E27" s="17">
        <v>66846335</v>
      </c>
      <c r="F27" s="26">
        <v>0.80521501583938737</v>
      </c>
      <c r="G27" s="50">
        <f t="shared" si="0"/>
        <v>32</v>
      </c>
    </row>
    <row r="28" spans="1:7">
      <c r="A28">
        <v>14600</v>
      </c>
      <c r="B28" s="3" t="s">
        <v>92</v>
      </c>
      <c r="C28" s="14">
        <v>1720001.92</v>
      </c>
      <c r="D28" s="37">
        <v>419020</v>
      </c>
      <c r="E28" s="17">
        <v>1262398</v>
      </c>
      <c r="F28" s="1">
        <v>0.61998954761614478</v>
      </c>
      <c r="G28">
        <f t="shared" si="0"/>
        <v>22</v>
      </c>
    </row>
    <row r="29" spans="1:7">
      <c r="A29">
        <v>14660</v>
      </c>
      <c r="B29" s="3" t="s">
        <v>94</v>
      </c>
      <c r="C29" s="14">
        <v>597145.89999999851</v>
      </c>
      <c r="D29" s="37">
        <v>303273</v>
      </c>
      <c r="E29" s="17">
        <v>3011435</v>
      </c>
      <c r="F29" s="1">
        <v>0.98619191072413503</v>
      </c>
      <c r="G29">
        <f t="shared" si="0"/>
        <v>28</v>
      </c>
    </row>
    <row r="30" spans="1:7">
      <c r="A30">
        <v>14700</v>
      </c>
      <c r="B30" s="3" t="s">
        <v>96</v>
      </c>
      <c r="C30" s="14">
        <v>18306933.459999993</v>
      </c>
      <c r="D30" s="37">
        <v>1776963</v>
      </c>
      <c r="E30" s="17">
        <v>9407327</v>
      </c>
      <c r="F30" s="1">
        <v>0.63513655256311907</v>
      </c>
      <c r="G30">
        <f t="shared" si="0"/>
        <v>8</v>
      </c>
    </row>
    <row r="31" spans="1:7">
      <c r="A31">
        <v>14800</v>
      </c>
      <c r="B31" s="3" t="s">
        <v>98</v>
      </c>
      <c r="C31" s="14">
        <v>22224177.099999994</v>
      </c>
      <c r="D31" s="37">
        <v>8770280</v>
      </c>
      <c r="E31" s="17">
        <v>22680315</v>
      </c>
      <c r="F31" s="1">
        <v>0.86866071462233041</v>
      </c>
      <c r="G31">
        <f t="shared" si="0"/>
        <v>6</v>
      </c>
    </row>
    <row r="32" spans="1:7">
      <c r="A32" s="74">
        <v>15010</v>
      </c>
      <c r="B32" s="54" t="s">
        <v>100</v>
      </c>
      <c r="C32" s="73">
        <v>675290413.15999997</v>
      </c>
      <c r="D32" s="51">
        <v>78622167</v>
      </c>
      <c r="E32" s="86">
        <v>531757510</v>
      </c>
      <c r="F32" s="55"/>
      <c r="G32" s="56">
        <f t="shared" si="0"/>
        <v>1</v>
      </c>
    </row>
    <row r="33" spans="1:7">
      <c r="A33">
        <v>16800</v>
      </c>
      <c r="B33" s="3" t="s">
        <v>101</v>
      </c>
      <c r="C33" s="14">
        <v>6154935.370000001</v>
      </c>
      <c r="D33" s="37">
        <v>956408</v>
      </c>
      <c r="E33" s="17">
        <v>4629901</v>
      </c>
      <c r="F33" s="1">
        <v>0.81845202080045443</v>
      </c>
      <c r="G33">
        <f t="shared" si="0"/>
        <v>13</v>
      </c>
    </row>
    <row r="34" spans="1:7">
      <c r="A34">
        <v>18025</v>
      </c>
      <c r="B34" s="3" t="s">
        <v>103</v>
      </c>
      <c r="C34" s="14">
        <v>442080.26999999955</v>
      </c>
      <c r="D34" s="37">
        <v>138284</v>
      </c>
      <c r="E34" s="17">
        <v>526349</v>
      </c>
      <c r="F34" s="1">
        <v>1</v>
      </c>
      <c r="G34">
        <f t="shared" si="0"/>
        <v>29</v>
      </c>
    </row>
    <row r="35" spans="1:7">
      <c r="A35">
        <v>18210</v>
      </c>
      <c r="B35" s="3" t="s">
        <v>105</v>
      </c>
      <c r="C35" s="14">
        <v>1112511.7400000002</v>
      </c>
      <c r="D35" s="37">
        <v>376448</v>
      </c>
      <c r="E35" s="17">
        <v>53900</v>
      </c>
      <c r="F35" s="1">
        <v>0.9328720801730408</v>
      </c>
      <c r="G35">
        <f t="shared" si="0"/>
        <v>26</v>
      </c>
    </row>
    <row r="36" spans="1:7">
      <c r="A36">
        <v>84210</v>
      </c>
      <c r="B36" s="25" t="s">
        <v>107</v>
      </c>
      <c r="C36" s="52">
        <v>318451765.83000004</v>
      </c>
      <c r="D36" s="51">
        <v>8067691</v>
      </c>
      <c r="E36" s="51">
        <v>18317175</v>
      </c>
      <c r="F36" s="53">
        <v>0.97032422518072803</v>
      </c>
      <c r="G36" s="54">
        <f t="shared" si="0"/>
        <v>2</v>
      </c>
    </row>
    <row r="37" spans="1:7">
      <c r="B37" s="84" t="s">
        <v>126</v>
      </c>
      <c r="C37" s="2">
        <f>SUM(C5:C36)</f>
        <v>1303007671.8</v>
      </c>
      <c r="D37" s="37"/>
    </row>
    <row r="39" spans="1:7">
      <c r="B39" s="85" t="s">
        <v>127</v>
      </c>
      <c r="C39" s="2">
        <f>C36+C32+C26</f>
        <v>1286367713.8800001</v>
      </c>
    </row>
    <row r="40" spans="1:7">
      <c r="C40" s="18">
        <f>C39/C37</f>
        <v>0.98722957793716359</v>
      </c>
    </row>
  </sheetData>
  <mergeCells count="8">
    <mergeCell ref="A3:A4"/>
    <mergeCell ref="B3:B4"/>
    <mergeCell ref="C3:C4"/>
    <mergeCell ref="D1:E1"/>
    <mergeCell ref="C2:F2"/>
    <mergeCell ref="D3:D4"/>
    <mergeCell ref="E3:E4"/>
    <mergeCell ref="F3:F4"/>
  </mergeCells>
  <printOptions headings="1"/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CC055A19AE144E80AAF8DDC76A3AF7" ma:contentTypeVersion="17" ma:contentTypeDescription="Create a new document." ma:contentTypeScope="" ma:versionID="f95f0dc023c73b8c8a348a6a93c79b29">
  <xsd:schema xmlns:xsd="http://www.w3.org/2001/XMLSchema" xmlns:xs="http://www.w3.org/2001/XMLSchema" xmlns:p="http://schemas.microsoft.com/office/2006/metadata/properties" xmlns:ns2="2bffa5ed-d359-4a82-8fc4-c00776da2fb0" xmlns:ns3="d3edecc7-0ce4-4c80-9c8c-78d3f0163d7e" targetNamespace="http://schemas.microsoft.com/office/2006/metadata/properties" ma:root="true" ma:fieldsID="b1bd01d5f67816d35d2a4ce4a5d0737c" ns2:_="" ns3:_="">
    <xsd:import namespace="2bffa5ed-d359-4a82-8fc4-c00776da2fb0"/>
    <xsd:import namespace="d3edecc7-0ce4-4c80-9c8c-78d3f0163d7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Assignment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fa5ed-d359-4a82-8fc4-c00776da2fb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da2157d8-ccc1-4fc8-a2a4-3f8f6553454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a841e2c-5428-4507-9243-618e670c61ca}" ma:internalName="TaxCatchAll" ma:showField="CatchAllData" ma:web="2bffa5ed-d359-4a82-8fc4-c00776da2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decc7-0ce4-4c80-9c8c-78d3f0163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ssignment" ma:index="21" nillable="true" ma:displayName="Assignment" ma:format="Dropdown" ma:internalName="Assignment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ffa5ed-d359-4a82-8fc4-c00776da2fb0" xsi:nil="true"/>
    <TaxKeywordTaxHTField xmlns="2bffa5ed-d359-4a82-8fc4-c00776da2fb0">
      <Terms xmlns="http://schemas.microsoft.com/office/infopath/2007/PartnerControls"/>
    </TaxKeywordTaxHTField>
    <MediaLengthInSeconds xmlns="d3edecc7-0ce4-4c80-9c8c-78d3f0163d7e" xsi:nil="true"/>
    <SharedWithUsers xmlns="2bffa5ed-d359-4a82-8fc4-c00776da2fb0">
      <UserInfo>
        <DisplayName/>
        <AccountId xsi:nil="true"/>
        <AccountType/>
      </UserInfo>
    </SharedWithUsers>
    <Assignment xmlns="d3edecc7-0ce4-4c80-9c8c-78d3f0163d7e" xsi:nil="true"/>
    <lcf76f155ced4ddcb4097134ff3c332f xmlns="d3edecc7-0ce4-4c80-9c8c-78d3f0163d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35F84-CBE2-4AD1-8F99-8A0A3ED48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fa5ed-d359-4a82-8fc4-c00776da2fb0"/>
    <ds:schemaRef ds:uri="d3edecc7-0ce4-4c80-9c8c-78d3f0163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37F9F-03C7-49A3-B8AA-43113803224E}">
  <ds:schemaRefs>
    <ds:schemaRef ds:uri="http://purl.org/dc/terms/"/>
    <ds:schemaRef ds:uri="http://www.w3.org/XML/1998/namespace"/>
    <ds:schemaRef ds:uri="2bffa5ed-d359-4a82-8fc4-c00776da2fb0"/>
    <ds:schemaRef ds:uri="http://purl.org/dc/dcmitype/"/>
    <ds:schemaRef ds:uri="http://schemas.microsoft.com/office/2006/documentManagement/types"/>
    <ds:schemaRef ds:uri="http://purl.org/dc/elements/1.1/"/>
    <ds:schemaRef ds:uri="d3edecc7-0ce4-4c80-9c8c-78d3f0163d7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EDCE1F0-5228-4198-A808-14402D882B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Table 1</vt:lpstr>
      <vt:lpstr>Table 1 Adjusted</vt:lpstr>
      <vt:lpstr>Table 2</vt:lpstr>
      <vt:lpstr>Table 2 Adjusted</vt:lpstr>
      <vt:lpstr>Top 3</vt:lpstr>
      <vt:lpstr>'Table 1 Adjusted'!Print_Area</vt:lpstr>
      <vt:lpstr>'Table 2 Adjusted'!Print_Area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Evans, Marcia</dc:creator>
  <cp:keywords/>
  <dc:description/>
  <cp:lastModifiedBy>Evans, Marcia</cp:lastModifiedBy>
  <cp:revision/>
  <cp:lastPrinted>2023-10-12T21:00:44Z</cp:lastPrinted>
  <dcterms:created xsi:type="dcterms:W3CDTF">2022-10-12T22:16:16Z</dcterms:created>
  <dcterms:modified xsi:type="dcterms:W3CDTF">2023-10-12T21:00:45Z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0x0101005CCC055A19AE144E80AAF8DDC76A3AF7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