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DOLWageHourOSBMProject/Shared Documents/Salaries &amp; Benefits/NCGA Reports/Lapsed Salary Report/2023-24 report back up/"/>
    </mc:Choice>
  </mc:AlternateContent>
  <xr:revisionPtr revIDLastSave="0" documentId="8_{29ABD5F0-B039-41CB-8F43-108F62D04479}" xr6:coauthVersionLast="47" xr6:coauthVersionMax="47" xr10:uidLastSave="{00000000-0000-0000-0000-000000000000}"/>
  <bookViews>
    <workbookView xWindow="-110" yWindow="-110" windowWidth="22780" windowHeight="14540" firstSheet="2" activeTab="2" xr2:uid="{00000000-000D-0000-FFFF-FFFF00000000}"/>
  </bookViews>
  <sheets>
    <sheet name="Table 1" sheetId="4" r:id="rId1"/>
    <sheet name="Table 2" sheetId="5" r:id="rId2"/>
    <sheet name="Top 3" sheetId="6" r:id="rId3"/>
    <sheet name="Table 1 Adjusted" sheetId="7" r:id="rId4"/>
    <sheet name="Table 2 Adjusted" sheetId="8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'Table 1'!$A$2:$N$48</definedName>
    <definedName name="_xlnm.Print_Area" localSheetId="3">'Table 1 Adjusted'!$A$2:$M$48</definedName>
    <definedName name="_xlnm.Print_Area" localSheetId="4">'Table 2 Adjusted'!$A$1:$K$44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6" l="1"/>
  <c r="C37" i="6"/>
  <c r="G37" i="6" s="1"/>
  <c r="K26" i="8"/>
  <c r="J26" i="8"/>
  <c r="I26" i="8"/>
  <c r="H26" i="8"/>
  <c r="G26" i="8"/>
  <c r="F26" i="8"/>
  <c r="E26" i="8"/>
  <c r="D26" i="8"/>
  <c r="C26" i="8"/>
  <c r="C19" i="8"/>
  <c r="C20" i="8"/>
  <c r="C21" i="8"/>
  <c r="C22" i="8"/>
  <c r="C23" i="8"/>
  <c r="C24" i="8"/>
  <c r="C25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K38" i="8"/>
  <c r="K39" i="8"/>
  <c r="J38" i="8"/>
  <c r="J39" i="8"/>
  <c r="I38" i="8"/>
  <c r="I39" i="8"/>
  <c r="H38" i="8"/>
  <c r="H39" i="8"/>
  <c r="G38" i="8"/>
  <c r="G39" i="8"/>
  <c r="F38" i="8"/>
  <c r="F39" i="8"/>
  <c r="E38" i="8"/>
  <c r="E39" i="8"/>
  <c r="D38" i="8"/>
  <c r="D39" i="8"/>
  <c r="A22" i="4" l="1"/>
  <c r="D22" i="4" s="1"/>
  <c r="J44" i="8"/>
  <c r="J42" i="8"/>
  <c r="K44" i="8"/>
  <c r="I44" i="8"/>
  <c r="H44" i="8"/>
  <c r="G44" i="8"/>
  <c r="F44" i="8"/>
  <c r="E44" i="8"/>
  <c r="D44" i="8"/>
  <c r="C44" i="8"/>
  <c r="K3" i="8"/>
  <c r="K4" i="8"/>
  <c r="K5" i="8"/>
  <c r="K6" i="8"/>
  <c r="K7" i="8"/>
  <c r="K8" i="8"/>
  <c r="K10" i="8"/>
  <c r="K11" i="8"/>
  <c r="K12" i="8"/>
  <c r="K13" i="8"/>
  <c r="K14" i="8"/>
  <c r="K15" i="8"/>
  <c r="K16" i="8"/>
  <c r="K17" i="8"/>
  <c r="K19" i="8"/>
  <c r="K20" i="8"/>
  <c r="K21" i="8"/>
  <c r="K22" i="8"/>
  <c r="K23" i="8"/>
  <c r="K24" i="8"/>
  <c r="K25" i="8"/>
  <c r="K27" i="8"/>
  <c r="K28" i="8"/>
  <c r="K29" i="8"/>
  <c r="K30" i="8"/>
  <c r="K31" i="8"/>
  <c r="K32" i="8"/>
  <c r="K33" i="8"/>
  <c r="K34" i="8"/>
  <c r="K35" i="8"/>
  <c r="K36" i="8"/>
  <c r="K37" i="8"/>
  <c r="K40" i="8"/>
  <c r="K41" i="8"/>
  <c r="K42" i="8"/>
  <c r="J3" i="8"/>
  <c r="J4" i="8"/>
  <c r="J5" i="8"/>
  <c r="J6" i="8"/>
  <c r="J7" i="8"/>
  <c r="J8" i="8"/>
  <c r="J10" i="8"/>
  <c r="J11" i="8"/>
  <c r="J12" i="8"/>
  <c r="J13" i="8"/>
  <c r="J14" i="8"/>
  <c r="J15" i="8"/>
  <c r="J16" i="8"/>
  <c r="J17" i="8"/>
  <c r="J19" i="8"/>
  <c r="J20" i="8"/>
  <c r="J21" i="8"/>
  <c r="J22" i="8"/>
  <c r="J23" i="8"/>
  <c r="J24" i="8"/>
  <c r="J25" i="8"/>
  <c r="J27" i="8"/>
  <c r="J28" i="8"/>
  <c r="J29" i="8"/>
  <c r="J30" i="8"/>
  <c r="J31" i="8"/>
  <c r="J32" i="8"/>
  <c r="J33" i="8"/>
  <c r="J34" i="8"/>
  <c r="J35" i="8"/>
  <c r="J36" i="8"/>
  <c r="J37" i="8"/>
  <c r="J40" i="8"/>
  <c r="J41" i="8"/>
  <c r="I3" i="8"/>
  <c r="I4" i="8"/>
  <c r="I5" i="8"/>
  <c r="I6" i="8"/>
  <c r="I7" i="8"/>
  <c r="I8" i="8"/>
  <c r="I10" i="8"/>
  <c r="I11" i="8"/>
  <c r="I12" i="8"/>
  <c r="I13" i="8"/>
  <c r="I14" i="8"/>
  <c r="I15" i="8"/>
  <c r="I16" i="8"/>
  <c r="I17" i="8"/>
  <c r="I19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4" i="8"/>
  <c r="I35" i="8"/>
  <c r="I36" i="8"/>
  <c r="I37" i="8"/>
  <c r="I40" i="8"/>
  <c r="I41" i="8"/>
  <c r="I42" i="8"/>
  <c r="H3" i="8"/>
  <c r="H4" i="8"/>
  <c r="H5" i="8"/>
  <c r="H6" i="8"/>
  <c r="H7" i="8"/>
  <c r="H8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7" i="8"/>
  <c r="H28" i="8"/>
  <c r="H29" i="8"/>
  <c r="H30" i="8"/>
  <c r="H31" i="8"/>
  <c r="H32" i="8"/>
  <c r="H33" i="8"/>
  <c r="H34" i="8"/>
  <c r="H35" i="8"/>
  <c r="H36" i="8"/>
  <c r="H37" i="8"/>
  <c r="H40" i="8"/>
  <c r="H41" i="8"/>
  <c r="H42" i="8"/>
  <c r="G3" i="8"/>
  <c r="G4" i="8"/>
  <c r="G5" i="8"/>
  <c r="G6" i="8"/>
  <c r="G7" i="8"/>
  <c r="G8" i="8"/>
  <c r="G10" i="8"/>
  <c r="G11" i="8"/>
  <c r="G12" i="8"/>
  <c r="G13" i="8"/>
  <c r="G14" i="8"/>
  <c r="G15" i="8"/>
  <c r="G16" i="8"/>
  <c r="G17" i="8"/>
  <c r="G19" i="8"/>
  <c r="G20" i="8"/>
  <c r="G21" i="8"/>
  <c r="G22" i="8"/>
  <c r="G23" i="8"/>
  <c r="G24" i="8"/>
  <c r="G25" i="8"/>
  <c r="G27" i="8"/>
  <c r="G28" i="8"/>
  <c r="G29" i="8"/>
  <c r="G30" i="8"/>
  <c r="G31" i="8"/>
  <c r="G32" i="8"/>
  <c r="G33" i="8"/>
  <c r="G34" i="8"/>
  <c r="G35" i="8"/>
  <c r="G36" i="8"/>
  <c r="G37" i="8"/>
  <c r="G40" i="8"/>
  <c r="G41" i="8"/>
  <c r="G42" i="8"/>
  <c r="F3" i="8"/>
  <c r="F4" i="8"/>
  <c r="F5" i="8"/>
  <c r="F6" i="8"/>
  <c r="F7" i="8"/>
  <c r="F8" i="8"/>
  <c r="F10" i="8"/>
  <c r="F11" i="8"/>
  <c r="F12" i="8"/>
  <c r="F13" i="8"/>
  <c r="F14" i="8"/>
  <c r="F15" i="8"/>
  <c r="F16" i="8"/>
  <c r="F17" i="8"/>
  <c r="F19" i="8"/>
  <c r="F20" i="8"/>
  <c r="F21" i="8"/>
  <c r="F22" i="8"/>
  <c r="F23" i="8"/>
  <c r="F24" i="8"/>
  <c r="F25" i="8"/>
  <c r="F27" i="8"/>
  <c r="F28" i="8"/>
  <c r="F29" i="8"/>
  <c r="F30" i="8"/>
  <c r="F31" i="8"/>
  <c r="F32" i="8"/>
  <c r="F33" i="8"/>
  <c r="F34" i="8"/>
  <c r="F35" i="8"/>
  <c r="F36" i="8"/>
  <c r="F37" i="8"/>
  <c r="F40" i="8"/>
  <c r="F41" i="8"/>
  <c r="F42" i="8"/>
  <c r="E3" i="8"/>
  <c r="E4" i="8"/>
  <c r="E5" i="8"/>
  <c r="E6" i="8"/>
  <c r="E7" i="8"/>
  <c r="E8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4" i="8"/>
  <c r="E35" i="8"/>
  <c r="E36" i="8"/>
  <c r="E37" i="8"/>
  <c r="E40" i="8"/>
  <c r="E41" i="8"/>
  <c r="E42" i="8"/>
  <c r="K2" i="8"/>
  <c r="J2" i="8"/>
  <c r="I2" i="8"/>
  <c r="H2" i="8"/>
  <c r="G2" i="8"/>
  <c r="F2" i="8"/>
  <c r="E2" i="8"/>
  <c r="D3" i="8"/>
  <c r="D4" i="8"/>
  <c r="D5" i="8"/>
  <c r="D6" i="8"/>
  <c r="D7" i="8"/>
  <c r="D8" i="8"/>
  <c r="D10" i="8"/>
  <c r="D11" i="8"/>
  <c r="D12" i="8"/>
  <c r="D13" i="8"/>
  <c r="D14" i="8"/>
  <c r="D15" i="8"/>
  <c r="D16" i="8"/>
  <c r="D17" i="8"/>
  <c r="D19" i="8"/>
  <c r="D20" i="8"/>
  <c r="D21" i="8"/>
  <c r="D22" i="8"/>
  <c r="D23" i="8"/>
  <c r="D24" i="8"/>
  <c r="D25" i="8"/>
  <c r="D27" i="8"/>
  <c r="D28" i="8"/>
  <c r="D29" i="8"/>
  <c r="D30" i="8"/>
  <c r="D31" i="8"/>
  <c r="D32" i="8"/>
  <c r="D33" i="8"/>
  <c r="D34" i="8"/>
  <c r="D35" i="8"/>
  <c r="D36" i="8"/>
  <c r="D37" i="8"/>
  <c r="D40" i="8"/>
  <c r="D41" i="8"/>
  <c r="D42" i="8"/>
  <c r="D2" i="8"/>
  <c r="C3" i="8"/>
  <c r="C4" i="8"/>
  <c r="C5" i="8"/>
  <c r="C6" i="8"/>
  <c r="C7" i="8"/>
  <c r="C8" i="8"/>
  <c r="C10" i="8"/>
  <c r="C11" i="8"/>
  <c r="C12" i="8"/>
  <c r="C13" i="8"/>
  <c r="C14" i="8"/>
  <c r="C15" i="8"/>
  <c r="C16" i="8"/>
  <c r="C17" i="8"/>
  <c r="C2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8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K42" i="7" s="1"/>
  <c r="I43" i="7"/>
  <c r="K43" i="7" s="1"/>
  <c r="I44" i="7"/>
  <c r="I45" i="7"/>
  <c r="I4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H42" i="7"/>
  <c r="H43" i="7"/>
  <c r="H30" i="7"/>
  <c r="G30" i="7"/>
  <c r="G42" i="7"/>
  <c r="G43" i="7"/>
  <c r="E42" i="7"/>
  <c r="E43" i="7"/>
  <c r="D42" i="7"/>
  <c r="D43" i="7"/>
  <c r="E30" i="7"/>
  <c r="D30" i="7"/>
  <c r="H48" i="7"/>
  <c r="G48" i="7"/>
  <c r="E48" i="7"/>
  <c r="D48" i="7"/>
  <c r="C39" i="6"/>
  <c r="G32" i="6"/>
  <c r="G33" i="6"/>
  <c r="N30" i="4"/>
  <c r="M30" i="4"/>
  <c r="I30" i="4"/>
  <c r="H30" i="4"/>
  <c r="G30" i="4"/>
  <c r="E30" i="4"/>
  <c r="D30" i="4"/>
  <c r="F43" i="7" l="1"/>
  <c r="J43" i="7" s="1"/>
  <c r="F42" i="7"/>
  <c r="I22" i="4"/>
  <c r="M22" i="4"/>
  <c r="E22" i="4"/>
  <c r="F22" i="4" s="1"/>
  <c r="N22" i="4"/>
  <c r="F30" i="4"/>
  <c r="J30" i="4" s="1"/>
  <c r="F30" i="7"/>
  <c r="J30" i="7" s="1"/>
  <c r="K30" i="7"/>
  <c r="K30" i="4"/>
  <c r="J46" i="8"/>
  <c r="E46" i="8"/>
  <c r="F46" i="8"/>
  <c r="D46" i="8"/>
  <c r="K46" i="8"/>
  <c r="I46" i="8"/>
  <c r="H46" i="8"/>
  <c r="G46" i="8"/>
  <c r="C46" i="8"/>
  <c r="N42" i="4"/>
  <c r="N43" i="4"/>
  <c r="N48" i="4"/>
  <c r="M42" i="4"/>
  <c r="M43" i="4"/>
  <c r="M48" i="4"/>
  <c r="I48" i="4"/>
  <c r="I42" i="4"/>
  <c r="K42" i="4" s="1"/>
  <c r="I43" i="4"/>
  <c r="K43" i="4" s="1"/>
  <c r="H48" i="4"/>
  <c r="H42" i="4"/>
  <c r="H43" i="4"/>
  <c r="G48" i="4"/>
  <c r="G42" i="4"/>
  <c r="G43" i="4"/>
  <c r="J42" i="7" l="1"/>
  <c r="P27" i="7"/>
  <c r="L43" i="7"/>
  <c r="L42" i="7"/>
  <c r="L30" i="7"/>
  <c r="L30" i="4"/>
  <c r="J22" i="4"/>
  <c r="K22" i="4"/>
  <c r="L22" i="4" s="1"/>
  <c r="E42" i="4"/>
  <c r="E43" i="4"/>
  <c r="D43" i="4"/>
  <c r="D42" i="4"/>
  <c r="E48" i="4"/>
  <c r="D48" i="4"/>
  <c r="F48" i="7"/>
  <c r="A46" i="7"/>
  <c r="A45" i="7"/>
  <c r="A44" i="7"/>
  <c r="A41" i="7"/>
  <c r="A40" i="7"/>
  <c r="A39" i="7"/>
  <c r="A38" i="7"/>
  <c r="A37" i="7"/>
  <c r="A36" i="7"/>
  <c r="A35" i="7"/>
  <c r="A34" i="7"/>
  <c r="A33" i="7"/>
  <c r="A32" i="7"/>
  <c r="A31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K6" i="7" s="1"/>
  <c r="A5" i="7"/>
  <c r="F42" i="4" l="1"/>
  <c r="Q26" i="4" s="1"/>
  <c r="F48" i="4"/>
  <c r="J48" i="4" s="1"/>
  <c r="F43" i="4"/>
  <c r="L43" i="4" s="1"/>
  <c r="E22" i="7"/>
  <c r="D22" i="7"/>
  <c r="E35" i="7"/>
  <c r="D35" i="7"/>
  <c r="G35" i="7"/>
  <c r="H35" i="7"/>
  <c r="G7" i="7"/>
  <c r="H7" i="7"/>
  <c r="E7" i="7"/>
  <c r="D7" i="7"/>
  <c r="K11" i="7"/>
  <c r="H11" i="7"/>
  <c r="E11" i="7"/>
  <c r="D11" i="7"/>
  <c r="G11" i="7"/>
  <c r="G15" i="7"/>
  <c r="H15" i="7"/>
  <c r="E15" i="7"/>
  <c r="D15" i="7"/>
  <c r="K19" i="7"/>
  <c r="E19" i="7"/>
  <c r="D19" i="7"/>
  <c r="G19" i="7"/>
  <c r="H19" i="7"/>
  <c r="K23" i="7"/>
  <c r="G23" i="7"/>
  <c r="E23" i="7"/>
  <c r="D23" i="7"/>
  <c r="H23" i="7"/>
  <c r="E27" i="7"/>
  <c r="D27" i="7"/>
  <c r="G27" i="7"/>
  <c r="H27" i="7"/>
  <c r="G32" i="7"/>
  <c r="H32" i="7"/>
  <c r="E32" i="7"/>
  <c r="D32" i="7"/>
  <c r="E36" i="7"/>
  <c r="D36" i="7"/>
  <c r="G36" i="7"/>
  <c r="H36" i="7"/>
  <c r="K39" i="7"/>
  <c r="H39" i="7"/>
  <c r="E39" i="7"/>
  <c r="D39" i="7"/>
  <c r="G39" i="7"/>
  <c r="K45" i="7"/>
  <c r="E45" i="7"/>
  <c r="D45" i="7"/>
  <c r="G45" i="7"/>
  <c r="H45" i="7"/>
  <c r="E10" i="7"/>
  <c r="D10" i="7"/>
  <c r="G10" i="7"/>
  <c r="H10" i="7"/>
  <c r="H44" i="7"/>
  <c r="E44" i="7"/>
  <c r="D44" i="7"/>
  <c r="G44" i="7"/>
  <c r="E26" i="7"/>
  <c r="D26" i="7"/>
  <c r="G26" i="7"/>
  <c r="H26" i="7"/>
  <c r="G8" i="7"/>
  <c r="H8" i="7"/>
  <c r="E8" i="7"/>
  <c r="D8" i="7"/>
  <c r="K12" i="7"/>
  <c r="H12" i="7"/>
  <c r="E12" i="7"/>
  <c r="G12" i="7"/>
  <c r="D12" i="7"/>
  <c r="G16" i="7"/>
  <c r="H16" i="7"/>
  <c r="E16" i="7"/>
  <c r="D16" i="7"/>
  <c r="K20" i="7"/>
  <c r="H20" i="7"/>
  <c r="G20" i="7"/>
  <c r="D20" i="7"/>
  <c r="E20" i="7"/>
  <c r="K24" i="7"/>
  <c r="G24" i="7"/>
  <c r="H24" i="7"/>
  <c r="E24" i="7"/>
  <c r="D24" i="7"/>
  <c r="K28" i="7"/>
  <c r="D28" i="7"/>
  <c r="G28" i="7"/>
  <c r="E28" i="7"/>
  <c r="H28" i="7"/>
  <c r="G33" i="7"/>
  <c r="H33" i="7"/>
  <c r="E33" i="7"/>
  <c r="D33" i="7"/>
  <c r="G40" i="7"/>
  <c r="E40" i="7"/>
  <c r="D40" i="7"/>
  <c r="H40" i="7"/>
  <c r="K46" i="7"/>
  <c r="E46" i="7"/>
  <c r="D46" i="7"/>
  <c r="G46" i="7"/>
  <c r="H46" i="7"/>
  <c r="K14" i="7"/>
  <c r="H14" i="7"/>
  <c r="E14" i="7"/>
  <c r="D14" i="7"/>
  <c r="G14" i="7"/>
  <c r="K31" i="7"/>
  <c r="H31" i="7"/>
  <c r="E31" i="7"/>
  <c r="D31" i="7"/>
  <c r="G31" i="7"/>
  <c r="E5" i="7"/>
  <c r="D5" i="7"/>
  <c r="K37" i="7"/>
  <c r="G37" i="7"/>
  <c r="E37" i="7"/>
  <c r="D37" i="7"/>
  <c r="H37" i="7"/>
  <c r="E18" i="7"/>
  <c r="D18" i="7"/>
  <c r="G18" i="7"/>
  <c r="H18" i="7"/>
  <c r="K38" i="7"/>
  <c r="H38" i="7"/>
  <c r="E38" i="7"/>
  <c r="D38" i="7"/>
  <c r="G38" i="7"/>
  <c r="H9" i="7"/>
  <c r="G9" i="7"/>
  <c r="E9" i="7"/>
  <c r="D9" i="7"/>
  <c r="E13" i="7"/>
  <c r="D13" i="7"/>
  <c r="K17" i="7"/>
  <c r="H17" i="7"/>
  <c r="E17" i="7"/>
  <c r="D17" i="7"/>
  <c r="G17" i="7"/>
  <c r="H21" i="7"/>
  <c r="E21" i="7"/>
  <c r="D21" i="7"/>
  <c r="G21" i="7"/>
  <c r="H25" i="7"/>
  <c r="E25" i="7"/>
  <c r="D25" i="7"/>
  <c r="G25" i="7"/>
  <c r="K29" i="7"/>
  <c r="H29" i="7"/>
  <c r="E29" i="7"/>
  <c r="D29" i="7"/>
  <c r="G29" i="7"/>
  <c r="K34" i="7"/>
  <c r="H34" i="7"/>
  <c r="E34" i="7"/>
  <c r="D34" i="7"/>
  <c r="G34" i="7"/>
  <c r="K41" i="7"/>
  <c r="G41" i="7"/>
  <c r="H41" i="7"/>
  <c r="E41" i="7"/>
  <c r="D41" i="7"/>
  <c r="E6" i="7"/>
  <c r="D6" i="7"/>
  <c r="G6" i="7"/>
  <c r="H6" i="7"/>
  <c r="L42" i="4"/>
  <c r="J42" i="4"/>
  <c r="L48" i="7"/>
  <c r="J48" i="7"/>
  <c r="J50" i="7" s="1"/>
  <c r="M50" i="7"/>
  <c r="K16" i="7"/>
  <c r="K21" i="7"/>
  <c r="K15" i="7"/>
  <c r="K8" i="7"/>
  <c r="K26" i="7"/>
  <c r="K33" i="7"/>
  <c r="K44" i="7"/>
  <c r="K13" i="7"/>
  <c r="K22" i="7"/>
  <c r="K32" i="7"/>
  <c r="K35" i="7"/>
  <c r="K7" i="7"/>
  <c r="K40" i="7"/>
  <c r="K27" i="7"/>
  <c r="K36" i="7"/>
  <c r="K10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4" i="6"/>
  <c r="G35" i="6"/>
  <c r="G36" i="6"/>
  <c r="G5" i="6"/>
  <c r="F36" i="6"/>
  <c r="F35" i="6"/>
  <c r="F34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J43" i="4" l="1"/>
  <c r="F6" i="7"/>
  <c r="J6" i="7" s="1"/>
  <c r="G50" i="7"/>
  <c r="F38" i="7"/>
  <c r="J38" i="7" s="1"/>
  <c r="F10" i="7"/>
  <c r="J10" i="7" s="1"/>
  <c r="F27" i="7"/>
  <c r="J27" i="7" s="1"/>
  <c r="E50" i="7"/>
  <c r="F23" i="7"/>
  <c r="J23" i="7" s="1"/>
  <c r="F13" i="7"/>
  <c r="J13" i="7" s="1"/>
  <c r="F31" i="7"/>
  <c r="F40" i="7"/>
  <c r="J40" i="7" s="1"/>
  <c r="F16" i="7"/>
  <c r="J16" i="7" s="1"/>
  <c r="F15" i="7"/>
  <c r="J15" i="7" s="1"/>
  <c r="L38" i="7"/>
  <c r="L28" i="7"/>
  <c r="K18" i="7"/>
  <c r="F26" i="7"/>
  <c r="L26" i="7" s="1"/>
  <c r="F35" i="7"/>
  <c r="J35" i="7" s="1"/>
  <c r="F34" i="7"/>
  <c r="J34" i="7" s="1"/>
  <c r="K25" i="7"/>
  <c r="F41" i="7"/>
  <c r="J41" i="7" s="1"/>
  <c r="F25" i="7"/>
  <c r="J25" i="7" s="1"/>
  <c r="F37" i="7"/>
  <c r="J37" i="7" s="1"/>
  <c r="F8" i="7"/>
  <c r="J8" i="7" s="1"/>
  <c r="F36" i="7"/>
  <c r="J36" i="7" s="1"/>
  <c r="F7" i="7"/>
  <c r="J7" i="7" s="1"/>
  <c r="F9" i="7"/>
  <c r="F39" i="7"/>
  <c r="J39" i="7" s="1"/>
  <c r="F45" i="7"/>
  <c r="J45" i="7" s="1"/>
  <c r="F29" i="7"/>
  <c r="J29" i="7" s="1"/>
  <c r="F17" i="7"/>
  <c r="L17" i="7" s="1"/>
  <c r="F46" i="7"/>
  <c r="F33" i="7"/>
  <c r="J33" i="7" s="1"/>
  <c r="F28" i="7"/>
  <c r="J28" i="7" s="1"/>
  <c r="F20" i="7"/>
  <c r="L20" i="7" s="1"/>
  <c r="F32" i="7"/>
  <c r="J32" i="7" s="1"/>
  <c r="F22" i="7"/>
  <c r="J22" i="7" s="1"/>
  <c r="F14" i="7"/>
  <c r="J14" i="7" s="1"/>
  <c r="F12" i="7"/>
  <c r="J12" i="7" s="1"/>
  <c r="F44" i="7"/>
  <c r="J44" i="7" s="1"/>
  <c r="F19" i="7"/>
  <c r="J19" i="7" s="1"/>
  <c r="H50" i="7"/>
  <c r="F21" i="7"/>
  <c r="J21" i="7" s="1"/>
  <c r="F18" i="7"/>
  <c r="J18" i="7" s="1"/>
  <c r="F5" i="7"/>
  <c r="F24" i="7"/>
  <c r="J24" i="7" s="1"/>
  <c r="F11" i="7"/>
  <c r="J11" i="7" s="1"/>
  <c r="C42" i="6"/>
  <c r="L6" i="7"/>
  <c r="D47" i="5"/>
  <c r="E47" i="5"/>
  <c r="F47" i="5"/>
  <c r="G47" i="5"/>
  <c r="H47" i="5"/>
  <c r="I47" i="5"/>
  <c r="J47" i="5"/>
  <c r="K47" i="5"/>
  <c r="C47" i="5"/>
  <c r="H52" i="7" l="1"/>
  <c r="L23" i="7"/>
  <c r="F50" i="7"/>
  <c r="H53" i="7" s="1"/>
  <c r="L40" i="7"/>
  <c r="L27" i="7"/>
  <c r="L13" i="7"/>
  <c r="L10" i="7"/>
  <c r="L33" i="7"/>
  <c r="L16" i="7"/>
  <c r="L22" i="7"/>
  <c r="L7" i="7"/>
  <c r="L31" i="7"/>
  <c r="J31" i="7"/>
  <c r="L14" i="7"/>
  <c r="J17" i="7"/>
  <c r="L15" i="7"/>
  <c r="L36" i="7"/>
  <c r="L24" i="7"/>
  <c r="L9" i="7"/>
  <c r="J9" i="7"/>
  <c r="L32" i="7"/>
  <c r="L29" i="7"/>
  <c r="L45" i="7"/>
  <c r="L34" i="7"/>
  <c r="L35" i="7"/>
  <c r="J20" i="7"/>
  <c r="P25" i="7"/>
  <c r="J26" i="7"/>
  <c r="L19" i="7"/>
  <c r="L44" i="7"/>
  <c r="L11" i="7"/>
  <c r="L46" i="7"/>
  <c r="J46" i="7"/>
  <c r="L39" i="7"/>
  <c r="L12" i="7"/>
  <c r="L41" i="7"/>
  <c r="L8" i="7"/>
  <c r="L18" i="7"/>
  <c r="P26" i="7"/>
  <c r="L37" i="7"/>
  <c r="L21" i="7"/>
  <c r="L25" i="7"/>
  <c r="C48" i="5"/>
  <c r="L48" i="4"/>
  <c r="J50" i="4"/>
  <c r="A5" i="4"/>
  <c r="B19" i="5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3" i="4"/>
  <c r="A24" i="4"/>
  <c r="A25" i="4"/>
  <c r="A26" i="4"/>
  <c r="A27" i="4"/>
  <c r="A28" i="4"/>
  <c r="A29" i="4"/>
  <c r="A31" i="4"/>
  <c r="A32" i="4"/>
  <c r="A33" i="4"/>
  <c r="A34" i="4"/>
  <c r="A35" i="4"/>
  <c r="A36" i="4"/>
  <c r="A37" i="4"/>
  <c r="A38" i="4"/>
  <c r="A39" i="4"/>
  <c r="A40" i="4"/>
  <c r="A41" i="4"/>
  <c r="A44" i="4"/>
  <c r="A45" i="4"/>
  <c r="A46" i="4"/>
  <c r="P28" i="7" l="1"/>
  <c r="Q28" i="7" s="1"/>
  <c r="F51" i="7"/>
  <c r="J51" i="7"/>
  <c r="L50" i="7"/>
  <c r="N11" i="4"/>
  <c r="M11" i="4"/>
  <c r="N18" i="4"/>
  <c r="M18" i="4"/>
  <c r="M8" i="4"/>
  <c r="N8" i="4"/>
  <c r="N19" i="4"/>
  <c r="M19" i="4"/>
  <c r="N35" i="4"/>
  <c r="M35" i="4"/>
  <c r="N44" i="4"/>
  <c r="M44" i="4"/>
  <c r="M9" i="4"/>
  <c r="N9" i="4"/>
  <c r="M7" i="4"/>
  <c r="N7" i="4"/>
  <c r="N36" i="4"/>
  <c r="M36" i="4"/>
  <c r="N26" i="4"/>
  <c r="M26" i="4"/>
  <c r="M34" i="4"/>
  <c r="N34" i="4"/>
  <c r="M25" i="4"/>
  <c r="N25" i="4"/>
  <c r="M41" i="4"/>
  <c r="N41" i="4"/>
  <c r="M24" i="4"/>
  <c r="N24" i="4"/>
  <c r="M16" i="4"/>
  <c r="N16" i="4"/>
  <c r="M40" i="4"/>
  <c r="N40" i="4"/>
  <c r="M32" i="4"/>
  <c r="N32" i="4"/>
  <c r="M23" i="4"/>
  <c r="N23" i="4"/>
  <c r="M15" i="4"/>
  <c r="N15" i="4"/>
  <c r="N39" i="4"/>
  <c r="M39" i="4"/>
  <c r="N31" i="4"/>
  <c r="M31" i="4"/>
  <c r="N14" i="4"/>
  <c r="M14" i="4"/>
  <c r="N6" i="4"/>
  <c r="M6" i="4"/>
  <c r="N46" i="4"/>
  <c r="M46" i="4"/>
  <c r="N27" i="4"/>
  <c r="M27" i="4"/>
  <c r="M45" i="4"/>
  <c r="N45" i="4"/>
  <c r="N10" i="4"/>
  <c r="M10" i="4"/>
  <c r="M17" i="4"/>
  <c r="N17" i="4"/>
  <c r="M33" i="4"/>
  <c r="N33" i="4"/>
  <c r="N38" i="4"/>
  <c r="M38" i="4"/>
  <c r="N29" i="4"/>
  <c r="M29" i="4"/>
  <c r="N21" i="4"/>
  <c r="M21" i="4"/>
  <c r="N13" i="4"/>
  <c r="M13" i="4"/>
  <c r="N37" i="4"/>
  <c r="M37" i="4"/>
  <c r="N28" i="4"/>
  <c r="M28" i="4"/>
  <c r="M20" i="4"/>
  <c r="N20" i="4"/>
  <c r="N12" i="4"/>
  <c r="M12" i="4"/>
  <c r="I35" i="4"/>
  <c r="H35" i="4"/>
  <c r="G35" i="4"/>
  <c r="I25" i="4"/>
  <c r="K25" i="4" s="1"/>
  <c r="G25" i="4"/>
  <c r="H25" i="4"/>
  <c r="I9" i="4"/>
  <c r="G9" i="4"/>
  <c r="H9" i="4"/>
  <c r="H36" i="4"/>
  <c r="G36" i="4"/>
  <c r="I36" i="4"/>
  <c r="K36" i="4" s="1"/>
  <c r="I10" i="4"/>
  <c r="H10" i="4"/>
  <c r="G10" i="4"/>
  <c r="I41" i="4"/>
  <c r="K41" i="4" s="1"/>
  <c r="H41" i="4"/>
  <c r="G41" i="4"/>
  <c r="I33" i="4"/>
  <c r="H33" i="4"/>
  <c r="G33" i="4"/>
  <c r="I24" i="4"/>
  <c r="K24" i="4" s="1"/>
  <c r="H24" i="4"/>
  <c r="G24" i="4"/>
  <c r="I16" i="4"/>
  <c r="K16" i="4" s="1"/>
  <c r="H16" i="4"/>
  <c r="G16" i="4"/>
  <c r="I8" i="4"/>
  <c r="K8" i="4" s="1"/>
  <c r="H8" i="4"/>
  <c r="G8" i="4"/>
  <c r="H11" i="4"/>
  <c r="I11" i="4"/>
  <c r="K11" i="4" s="1"/>
  <c r="G11" i="4"/>
  <c r="G45" i="4"/>
  <c r="I45" i="4"/>
  <c r="K45" i="4" s="1"/>
  <c r="H45" i="4"/>
  <c r="I34" i="4"/>
  <c r="G34" i="4"/>
  <c r="H34" i="4"/>
  <c r="H32" i="4"/>
  <c r="G32" i="4"/>
  <c r="I32" i="4"/>
  <c r="K32" i="4" s="1"/>
  <c r="H7" i="4"/>
  <c r="G7" i="4"/>
  <c r="I7" i="4"/>
  <c r="H31" i="4"/>
  <c r="G31" i="4"/>
  <c r="I31" i="4"/>
  <c r="K31" i="4" s="1"/>
  <c r="H14" i="4"/>
  <c r="G14" i="4"/>
  <c r="I14" i="4"/>
  <c r="K14" i="4" s="1"/>
  <c r="H6" i="4"/>
  <c r="G6" i="4"/>
  <c r="I6" i="4"/>
  <c r="K6" i="4" s="1"/>
  <c r="G46" i="4"/>
  <c r="I46" i="4"/>
  <c r="H46" i="4"/>
  <c r="H27" i="4"/>
  <c r="I27" i="4"/>
  <c r="K27" i="4" s="1"/>
  <c r="G27" i="4"/>
  <c r="I26" i="4"/>
  <c r="K26" i="4" s="1"/>
  <c r="H26" i="4"/>
  <c r="G26" i="4"/>
  <c r="I17" i="4"/>
  <c r="K17" i="4" s="1"/>
  <c r="G17" i="4"/>
  <c r="H17" i="4"/>
  <c r="H23" i="4"/>
  <c r="G23" i="4"/>
  <c r="I23" i="4"/>
  <c r="K23" i="4" s="1"/>
  <c r="G38" i="4"/>
  <c r="I38" i="4"/>
  <c r="K38" i="4" s="1"/>
  <c r="H38" i="4"/>
  <c r="G29" i="4"/>
  <c r="I29" i="4"/>
  <c r="K29" i="4" s="1"/>
  <c r="H29" i="4"/>
  <c r="G21" i="4"/>
  <c r="I21" i="4"/>
  <c r="K21" i="4" s="1"/>
  <c r="H21" i="4"/>
  <c r="I13" i="4"/>
  <c r="K13" i="4" s="1"/>
  <c r="H19" i="4"/>
  <c r="G19" i="4"/>
  <c r="I19" i="4"/>
  <c r="K19" i="4" s="1"/>
  <c r="I18" i="4"/>
  <c r="K18" i="4" s="1"/>
  <c r="H18" i="4"/>
  <c r="G18" i="4"/>
  <c r="H44" i="4"/>
  <c r="G44" i="4"/>
  <c r="I44" i="4"/>
  <c r="K44" i="4" s="1"/>
  <c r="H40" i="4"/>
  <c r="G40" i="4"/>
  <c r="I40" i="4"/>
  <c r="K40" i="4" s="1"/>
  <c r="H15" i="4"/>
  <c r="I15" i="4"/>
  <c r="K15" i="4" s="1"/>
  <c r="G15" i="4"/>
  <c r="H39" i="4"/>
  <c r="G39" i="4"/>
  <c r="I39" i="4"/>
  <c r="K39" i="4" s="1"/>
  <c r="G37" i="4"/>
  <c r="I37" i="4"/>
  <c r="K37" i="4" s="1"/>
  <c r="H37" i="4"/>
  <c r="G28" i="4"/>
  <c r="I28" i="4"/>
  <c r="H28" i="4"/>
  <c r="G20" i="4"/>
  <c r="I20" i="4"/>
  <c r="K20" i="4" s="1"/>
  <c r="H20" i="4"/>
  <c r="G12" i="4"/>
  <c r="I12" i="4"/>
  <c r="K12" i="4" s="1"/>
  <c r="H12" i="4"/>
  <c r="E40" i="4"/>
  <c r="D40" i="4"/>
  <c r="E15" i="4"/>
  <c r="D15" i="4"/>
  <c r="E39" i="4"/>
  <c r="D39" i="4"/>
  <c r="E14" i="4"/>
  <c r="D14" i="4"/>
  <c r="E6" i="4"/>
  <c r="D6" i="4"/>
  <c r="D38" i="4"/>
  <c r="E38" i="4"/>
  <c r="D29" i="4"/>
  <c r="E29" i="4"/>
  <c r="E21" i="4"/>
  <c r="D21" i="4"/>
  <c r="D13" i="4"/>
  <c r="E13" i="4"/>
  <c r="D44" i="4"/>
  <c r="E44" i="4"/>
  <c r="E23" i="4"/>
  <c r="D23" i="4"/>
  <c r="E31" i="4"/>
  <c r="D31" i="4"/>
  <c r="D28" i="4"/>
  <c r="E28" i="4"/>
  <c r="D12" i="4"/>
  <c r="E12" i="4"/>
  <c r="D36" i="4"/>
  <c r="E36" i="4"/>
  <c r="D19" i="4"/>
  <c r="E19" i="4"/>
  <c r="E11" i="4"/>
  <c r="D11" i="4"/>
  <c r="E32" i="4"/>
  <c r="D32" i="4"/>
  <c r="D7" i="4"/>
  <c r="E7" i="4"/>
  <c r="D37" i="4"/>
  <c r="E37" i="4"/>
  <c r="D20" i="4"/>
  <c r="E20" i="4"/>
  <c r="D46" i="4"/>
  <c r="E46" i="4"/>
  <c r="D27" i="4"/>
  <c r="E27" i="4"/>
  <c r="D45" i="4"/>
  <c r="E45" i="4"/>
  <c r="D35" i="4"/>
  <c r="E35" i="4"/>
  <c r="E26" i="4"/>
  <c r="D26" i="4"/>
  <c r="D18" i="4"/>
  <c r="E18" i="4"/>
  <c r="D10" i="4"/>
  <c r="E10" i="4"/>
  <c r="E34" i="4"/>
  <c r="D34" i="4"/>
  <c r="D25" i="4"/>
  <c r="E25" i="4"/>
  <c r="D17" i="4"/>
  <c r="E17" i="4"/>
  <c r="D9" i="4"/>
  <c r="E9" i="4"/>
  <c r="D41" i="4"/>
  <c r="E41" i="4"/>
  <c r="E33" i="4"/>
  <c r="D33" i="4"/>
  <c r="D24" i="4"/>
  <c r="E24" i="4"/>
  <c r="E16" i="4"/>
  <c r="D16" i="4"/>
  <c r="D8" i="4"/>
  <c r="E8" i="4"/>
  <c r="E5" i="4"/>
  <c r="D5" i="4"/>
  <c r="B41" i="8"/>
  <c r="B13" i="5"/>
  <c r="B40" i="8"/>
  <c r="B30" i="8"/>
  <c r="B21" i="8"/>
  <c r="B13" i="8"/>
  <c r="B5" i="8"/>
  <c r="B37" i="8"/>
  <c r="B29" i="8"/>
  <c r="B20" i="8"/>
  <c r="B12" i="8"/>
  <c r="B4" i="8"/>
  <c r="B3" i="8"/>
  <c r="B36" i="8"/>
  <c r="B28" i="8"/>
  <c r="B19" i="8"/>
  <c r="B11" i="8"/>
  <c r="B35" i="8"/>
  <c r="B27" i="8"/>
  <c r="B18" i="8"/>
  <c r="B10" i="8"/>
  <c r="B2" i="8"/>
  <c r="B32" i="8"/>
  <c r="B15" i="8"/>
  <c r="B31" i="8"/>
  <c r="B6" i="8"/>
  <c r="B34" i="8"/>
  <c r="B25" i="8"/>
  <c r="B17" i="8"/>
  <c r="B9" i="8"/>
  <c r="B44" i="8"/>
  <c r="B33" i="8"/>
  <c r="B24" i="8"/>
  <c r="B16" i="8"/>
  <c r="B8" i="8"/>
  <c r="B42" i="8"/>
  <c r="B23" i="8"/>
  <c r="B7" i="8"/>
  <c r="B22" i="8"/>
  <c r="B14" i="8"/>
  <c r="K35" i="4"/>
  <c r="K34" i="4"/>
  <c r="K33" i="4"/>
  <c r="K46" i="4"/>
  <c r="K10" i="4"/>
  <c r="K7" i="4"/>
  <c r="B10" i="5"/>
  <c r="B45" i="5"/>
  <c r="B41" i="5"/>
  <c r="B31" i="5"/>
  <c r="B22" i="5"/>
  <c r="B15" i="5"/>
  <c r="B7" i="5"/>
  <c r="B43" i="5"/>
  <c r="B9" i="5"/>
  <c r="B23" i="5"/>
  <c r="B38" i="5"/>
  <c r="B30" i="5"/>
  <c r="B21" i="5"/>
  <c r="B14" i="5"/>
  <c r="B6" i="5"/>
  <c r="B24" i="5"/>
  <c r="B16" i="5"/>
  <c r="B37" i="5"/>
  <c r="B29" i="5"/>
  <c r="B20" i="5"/>
  <c r="B5" i="5"/>
  <c r="B36" i="5"/>
  <c r="B28" i="5"/>
  <c r="B12" i="5"/>
  <c r="B33" i="5"/>
  <c r="B17" i="5"/>
  <c r="B42" i="5"/>
  <c r="B32" i="5"/>
  <c r="B8" i="5"/>
  <c r="B4" i="5"/>
  <c r="B35" i="5"/>
  <c r="B26" i="5"/>
  <c r="B11" i="5"/>
  <c r="B34" i="5"/>
  <c r="B25" i="5"/>
  <c r="B18" i="5"/>
  <c r="H50" i="4" l="1"/>
  <c r="D50" i="4"/>
  <c r="G50" i="4"/>
  <c r="F14" i="4"/>
  <c r="F6" i="4"/>
  <c r="J6" i="4" s="1"/>
  <c r="F33" i="4"/>
  <c r="L33" i="4" s="1"/>
  <c r="F26" i="4"/>
  <c r="L26" i="4" s="1"/>
  <c r="F23" i="4"/>
  <c r="L23" i="4" s="1"/>
  <c r="F31" i="4"/>
  <c r="L31" i="4" s="1"/>
  <c r="F21" i="4"/>
  <c r="L21" i="4" s="1"/>
  <c r="K28" i="4"/>
  <c r="M50" i="4"/>
  <c r="F5" i="4"/>
  <c r="F39" i="4"/>
  <c r="F9" i="4"/>
  <c r="F10" i="4"/>
  <c r="F45" i="4"/>
  <c r="F37" i="4"/>
  <c r="Q27" i="4" s="1"/>
  <c r="F28" i="4"/>
  <c r="F13" i="4"/>
  <c r="F8" i="4"/>
  <c r="F41" i="4"/>
  <c r="F35" i="4"/>
  <c r="F20" i="4"/>
  <c r="F12" i="4"/>
  <c r="F44" i="4"/>
  <c r="F38" i="4"/>
  <c r="L14" i="4"/>
  <c r="E50" i="4"/>
  <c r="F29" i="4"/>
  <c r="F36" i="4"/>
  <c r="F24" i="4"/>
  <c r="F17" i="4"/>
  <c r="F18" i="4"/>
  <c r="F27" i="4"/>
  <c r="F19" i="4"/>
  <c r="F25" i="4"/>
  <c r="F34" i="4"/>
  <c r="F32" i="4"/>
  <c r="F15" i="4"/>
  <c r="F7" i="4"/>
  <c r="F46" i="4"/>
  <c r="F16" i="4"/>
  <c r="F11" i="4"/>
  <c r="F40" i="4"/>
  <c r="O22" i="4" l="1"/>
  <c r="F50" i="4"/>
  <c r="J34" i="4"/>
  <c r="O34" i="4"/>
  <c r="J13" i="4"/>
  <c r="O13" i="4"/>
  <c r="J40" i="4"/>
  <c r="O40" i="4"/>
  <c r="J11" i="4"/>
  <c r="O11" i="4"/>
  <c r="J25" i="4"/>
  <c r="O25" i="4"/>
  <c r="J35" i="4"/>
  <c r="O35" i="4"/>
  <c r="O37" i="4"/>
  <c r="O6" i="4"/>
  <c r="O16" i="4"/>
  <c r="J29" i="4"/>
  <c r="O29" i="4"/>
  <c r="J41" i="4"/>
  <c r="O41" i="4"/>
  <c r="J45" i="4"/>
  <c r="O45" i="4"/>
  <c r="J14" i="4"/>
  <c r="O14" i="4"/>
  <c r="J46" i="4"/>
  <c r="O46" i="4"/>
  <c r="J19" i="4"/>
  <c r="O19" i="4"/>
  <c r="J8" i="4"/>
  <c r="O8" i="4"/>
  <c r="J10" i="4"/>
  <c r="O10" i="4"/>
  <c r="J24" i="4"/>
  <c r="O24" i="4"/>
  <c r="J12" i="4"/>
  <c r="O12" i="4"/>
  <c r="J26" i="4"/>
  <c r="Q25" i="4"/>
  <c r="R27" i="4" s="1"/>
  <c r="O26" i="4"/>
  <c r="J36" i="4"/>
  <c r="O36" i="4"/>
  <c r="J20" i="4"/>
  <c r="O20" i="4"/>
  <c r="J28" i="4"/>
  <c r="O28" i="4"/>
  <c r="J33" i="4"/>
  <c r="O33" i="4"/>
  <c r="J7" i="4"/>
  <c r="O7" i="4"/>
  <c r="J27" i="4"/>
  <c r="O27" i="4"/>
  <c r="L9" i="4"/>
  <c r="O9" i="4"/>
  <c r="J21" i="4"/>
  <c r="O21" i="4"/>
  <c r="J15" i="4"/>
  <c r="O15" i="4"/>
  <c r="J18" i="4"/>
  <c r="O18" i="4"/>
  <c r="J38" i="4"/>
  <c r="O38" i="4"/>
  <c r="J39" i="4"/>
  <c r="O39" i="4"/>
  <c r="J31" i="4"/>
  <c r="O31" i="4"/>
  <c r="L6" i="4"/>
  <c r="J32" i="4"/>
  <c r="O32" i="4"/>
  <c r="O17" i="4"/>
  <c r="J44" i="4"/>
  <c r="O44" i="4"/>
  <c r="L13" i="4"/>
  <c r="O5" i="4"/>
  <c r="O30" i="4"/>
  <c r="O42" i="4"/>
  <c r="O43" i="4"/>
  <c r="O48" i="4"/>
  <c r="J23" i="4"/>
  <c r="O23" i="4"/>
  <c r="H52" i="4"/>
  <c r="L37" i="4"/>
  <c r="L39" i="4"/>
  <c r="J37" i="4"/>
  <c r="L45" i="4"/>
  <c r="J9" i="4"/>
  <c r="L10" i="4"/>
  <c r="L28" i="4"/>
  <c r="L35" i="4"/>
  <c r="L12" i="4"/>
  <c r="L29" i="4"/>
  <c r="L46" i="4"/>
  <c r="L24" i="4"/>
  <c r="L20" i="4"/>
  <c r="L44" i="4"/>
  <c r="L41" i="4"/>
  <c r="L11" i="4"/>
  <c r="L8" i="4"/>
  <c r="L36" i="4"/>
  <c r="L25" i="4"/>
  <c r="L38" i="4"/>
  <c r="L15" i="4"/>
  <c r="L40" i="4"/>
  <c r="L17" i="4"/>
  <c r="J17" i="4"/>
  <c r="L18" i="4"/>
  <c r="L16" i="4"/>
  <c r="J16" i="4"/>
  <c r="L7" i="4"/>
  <c r="L27" i="4"/>
  <c r="L34" i="4"/>
  <c r="L32" i="4"/>
  <c r="L19" i="4"/>
  <c r="F51" i="4" l="1"/>
  <c r="J51" i="4"/>
  <c r="L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tc={B1207FC6-AFC5-4882-90A4-B72FBFF28B88}</author>
  </authors>
  <commentList>
    <comment ref="I51" authorId="0" shapeId="0" xr:uid="{B1207FC6-AFC5-4882-90A4-B72FBFF28B8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NCGA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tc={3060FE2F-1B3D-4D4E-83E4-196ED03E818D}</author>
  </authors>
  <commentList>
    <comment ref="I51" authorId="0" shapeId="0" xr:uid="{3060FE2F-1B3D-4D4E-83E4-196ED03E818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NCGA</t>
      </text>
    </comment>
  </commentList>
</comments>
</file>

<file path=xl/sharedStrings.xml><?xml version="1.0" encoding="utf-8"?>
<sst xmlns="http://schemas.openxmlformats.org/spreadsheetml/2006/main" count="308" uniqueCount="138">
  <si>
    <t>($ in thousands)</t>
  </si>
  <si>
    <t>From BD 701</t>
  </si>
  <si>
    <t>From RK 341</t>
  </si>
  <si>
    <t>From B0149-1</t>
  </si>
  <si>
    <t>From B0112</t>
  </si>
  <si>
    <t>531xx Personal Services</t>
  </si>
  <si>
    <t>Amount of Lapsed Salary</t>
  </si>
  <si>
    <t>FTEs</t>
  </si>
  <si>
    <t>Budget Code</t>
  </si>
  <si>
    <t>Agency</t>
  </si>
  <si>
    <t>Budget Code Lookup (non #)</t>
  </si>
  <si>
    <t>Certified</t>
  </si>
  <si>
    <t>Year-end Actual Expenditures</t>
  </si>
  <si>
    <t>Generated</t>
  </si>
  <si>
    <t>Reallocated to 51XX Accounts</t>
  </si>
  <si>
    <t>Reallocated to non- 51XX Accounts</t>
  </si>
  <si>
    <t>% GF</t>
  </si>
  <si>
    <t>Est. from Net Appropriation</t>
  </si>
  <si>
    <t>% non-GF</t>
  </si>
  <si>
    <t>Est. from Other Sources</t>
  </si>
  <si>
    <t>Est. Vacancies</t>
  </si>
  <si>
    <t>Est. Vacancy Rate</t>
  </si>
  <si>
    <t>General Assembly</t>
  </si>
  <si>
    <t>11000</t>
  </si>
  <si>
    <t>-</t>
  </si>
  <si>
    <t>Administrative Office of the Courts</t>
  </si>
  <si>
    <t>12000</t>
  </si>
  <si>
    <t>Indigent Defense</t>
  </si>
  <si>
    <t>12001</t>
  </si>
  <si>
    <t>Office of the Governor</t>
  </si>
  <si>
    <t>13000</t>
  </si>
  <si>
    <t>State Budget &amp; Management</t>
  </si>
  <si>
    <t>13005</t>
  </si>
  <si>
    <t>Military &amp; Veterans Affairs</t>
  </si>
  <si>
    <t>13050</t>
  </si>
  <si>
    <t>Office of the Lt. Governor</t>
  </si>
  <si>
    <t>13100</t>
  </si>
  <si>
    <t>Secretary of State</t>
  </si>
  <si>
    <t>13200</t>
  </si>
  <si>
    <t>State Auditor</t>
  </si>
  <si>
    <t>13300</t>
  </si>
  <si>
    <t>State Treasurer</t>
  </si>
  <si>
    <t>13410</t>
  </si>
  <si>
    <t>Public Instruction</t>
  </si>
  <si>
    <t>13510</t>
  </si>
  <si>
    <t>Justice</t>
  </si>
  <si>
    <t>13600</t>
  </si>
  <si>
    <t>Agriculture &amp; Consumer Services</t>
  </si>
  <si>
    <t>13700</t>
  </si>
  <si>
    <t>Labor</t>
  </si>
  <si>
    <t>13800</t>
  </si>
  <si>
    <t>Insurance</t>
  </si>
  <si>
    <t>13900</t>
  </si>
  <si>
    <t>Industrial Commission</t>
  </si>
  <si>
    <t>13902</t>
  </si>
  <si>
    <t>Adminsitration</t>
  </si>
  <si>
    <t>14100</t>
  </si>
  <si>
    <t>State Human Resources</t>
  </si>
  <si>
    <t>14111</t>
  </si>
  <si>
    <t>State Controller</t>
  </si>
  <si>
    <t>14160</t>
  </si>
  <si>
    <t>Environmental Quality</t>
  </si>
  <si>
    <t>14300</t>
  </si>
  <si>
    <t>Wildlife Resources</t>
  </si>
  <si>
    <t>14350</t>
  </si>
  <si>
    <t>DHHS</t>
  </si>
  <si>
    <t>DHHS-Central Management</t>
  </si>
  <si>
    <t>14410</t>
  </si>
  <si>
    <t>DAC</t>
  </si>
  <si>
    <t>DHHS-Aging</t>
  </si>
  <si>
    <t>14411</t>
  </si>
  <si>
    <t>DPS</t>
  </si>
  <si>
    <t>DHHS-Child Development</t>
  </si>
  <si>
    <t>14420</t>
  </si>
  <si>
    <t>DHHS-Public Health</t>
  </si>
  <si>
    <t>14430</t>
  </si>
  <si>
    <t>DHHS-DCFW</t>
  </si>
  <si>
    <t>DHHS-Social Services</t>
  </si>
  <si>
    <t>14440</t>
  </si>
  <si>
    <t>DHHS-Health Benefits</t>
  </si>
  <si>
    <t>14445</t>
  </si>
  <si>
    <t>DHHS-Blind/Deag/Heard of Hearing</t>
  </si>
  <si>
    <t>14450</t>
  </si>
  <si>
    <t>DHHS-DMH/DD/SAS</t>
  </si>
  <si>
    <t>14460</t>
  </si>
  <si>
    <t>DHHS-Health Service Regulation</t>
  </si>
  <si>
    <t>14470</t>
  </si>
  <si>
    <t>DHHS-Vocational Rehab</t>
  </si>
  <si>
    <t>14480</t>
  </si>
  <si>
    <t>Public Safety</t>
  </si>
  <si>
    <t>14550</t>
  </si>
  <si>
    <t>Commerce</t>
  </si>
  <si>
    <t>14600</t>
  </si>
  <si>
    <t>Information Technology</t>
  </si>
  <si>
    <t>14660</t>
  </si>
  <si>
    <t>Revenue</t>
  </si>
  <si>
    <t>14700</t>
  </si>
  <si>
    <t>Cultural &amp; Natural Resources</t>
  </si>
  <si>
    <t>14800</t>
  </si>
  <si>
    <t>Adult Corrections</t>
  </si>
  <si>
    <t>State Bureau of Investigation</t>
  </si>
  <si>
    <t>Community Colleges</t>
  </si>
  <si>
    <t>16800</t>
  </si>
  <si>
    <t>State Board of Elections</t>
  </si>
  <si>
    <t>18025</t>
  </si>
  <si>
    <t>Administrative Hearings</t>
  </si>
  <si>
    <t>18210</t>
  </si>
  <si>
    <t>Transportation</t>
  </si>
  <si>
    <t>84210</t>
  </si>
  <si>
    <t>Totals:</t>
  </si>
  <si>
    <t>Hwy Fund:</t>
  </si>
  <si>
    <t>Receipts:</t>
  </si>
  <si>
    <t>General Fund:</t>
  </si>
  <si>
    <t xml:space="preserve">Table 2: </t>
  </si>
  <si>
    <t>General Fund Agency Lapsed Salary Reallocations by Account Group</t>
  </si>
  <si>
    <t>51xx
Personal Services</t>
  </si>
  <si>
    <t>52xx
Purchased Services</t>
  </si>
  <si>
    <t>53xx
Supplies</t>
  </si>
  <si>
    <t>53xx
Property, Plant &amp; Equip.</t>
  </si>
  <si>
    <t>55xx
Other Expenses</t>
  </si>
  <si>
    <t>56xx
Aid &amp; Public Assistance</t>
  </si>
  <si>
    <t>57xx
Resserves</t>
  </si>
  <si>
    <t>58xx
Intergov't Transactions</t>
  </si>
  <si>
    <t xml:space="preserve"> Total Used</t>
  </si>
  <si>
    <t>14435</t>
  </si>
  <si>
    <t>15010</t>
  </si>
  <si>
    <t>15020</t>
  </si>
  <si>
    <t>From Bo49-1</t>
  </si>
  <si>
    <t>Reallocated to 531XX Accounts</t>
  </si>
  <si>
    <t>Reallocated to non- 531XX Accounts</t>
  </si>
  <si>
    <t>HHS</t>
  </si>
  <si>
    <t>Adminsitrative Hearings</t>
  </si>
  <si>
    <t>Total:</t>
  </si>
  <si>
    <t>Top 3 only:</t>
  </si>
  <si>
    <t>From BO0112</t>
  </si>
  <si>
    <t>51xx Personal Services</t>
  </si>
  <si>
    <t>State Bureau of Invesitgation</t>
  </si>
  <si>
    <t>54xx
Property, Plant &amp; Equip.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</si>
</sst>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#,##0.0,_);\(#,##0.0,\)"/>
    <numFmt numFmtId="167" formatCode="_(* #,##0_);_(* \(#,##0\);_(* &quot;-&quot;??_);_(@_)"/>
    <numFmt numFmtId="168" formatCode="_(&quot;$&quot;* #,##0.0,_);_(&quot;$&quot;* \(#,##0.0,\);_(&quot;$&quot;* &quot;-&quot;??_);_(@_)"/>
    <numFmt numFmtId="169" formatCode="#,##0.0_);\(#,##0.0\)"/>
  </numFmts>
  <fonts count="16">
    <font>
      <sz val="11"/>
      <name val="Calibri"/>
    </font>
    <font>
      <sz val="11"/>
      <color rgb="FF00000A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u val="singleAccounting"/>
      <sz val="11"/>
      <color theme="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theme="5"/>
      <name val="Calibri"/>
      <family val="2"/>
    </font>
    <font>
      <sz val="11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2" applyNumberFormat="1" applyFont="1"/>
    <xf numFmtId="165" fontId="0" fillId="0" borderId="0" xfId="3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165" fontId="7" fillId="0" borderId="0" xfId="3" applyNumberFormat="1" applyFont="1"/>
    <xf numFmtId="165" fontId="8" fillId="2" borderId="5" xfId="3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9" fillId="3" borderId="0" xfId="0" applyFont="1" applyFill="1"/>
    <xf numFmtId="0" fontId="9" fillId="0" borderId="0" xfId="0" applyFont="1"/>
    <xf numFmtId="43" fontId="2" fillId="0" borderId="0" xfId="1" applyFont="1" applyAlignment="1">
      <alignment horizontal="center"/>
    </xf>
    <xf numFmtId="0" fontId="12" fillId="0" borderId="0" xfId="0" applyFont="1"/>
    <xf numFmtId="166" fontId="0" fillId="0" borderId="0" xfId="3" applyNumberFormat="1" applyFont="1"/>
    <xf numFmtId="166" fontId="0" fillId="0" borderId="0" xfId="0" applyNumberFormat="1"/>
    <xf numFmtId="9" fontId="0" fillId="0" borderId="0" xfId="2" applyFont="1"/>
    <xf numFmtId="164" fontId="5" fillId="0" borderId="0" xfId="2" applyNumberFormat="1" applyFont="1" applyFill="1"/>
    <xf numFmtId="165" fontId="0" fillId="0" borderId="0" xfId="0" applyNumberFormat="1"/>
    <xf numFmtId="0" fontId="6" fillId="0" borderId="0" xfId="0" applyFont="1" applyAlignment="1">
      <alignment horizontal="right"/>
    </xf>
    <xf numFmtId="167" fontId="0" fillId="0" borderId="0" xfId="1" applyNumberFormat="1" applyFont="1"/>
    <xf numFmtId="167" fontId="2" fillId="0" borderId="0" xfId="1" applyNumberFormat="1" applyFont="1" applyAlignment="1">
      <alignment horizontal="center"/>
    </xf>
    <xf numFmtId="0" fontId="10" fillId="3" borderId="0" xfId="0" applyFont="1" applyFill="1" applyAlignment="1">
      <alignment wrapText="1"/>
    </xf>
    <xf numFmtId="0" fontId="14" fillId="0" borderId="0" xfId="0" applyFont="1"/>
    <xf numFmtId="164" fontId="14" fillId="0" borderId="0" xfId="2" applyNumberFormat="1" applyFont="1"/>
    <xf numFmtId="164" fontId="7" fillId="0" borderId="0" xfId="2" applyNumberFormat="1" applyFont="1"/>
    <xf numFmtId="168" fontId="1" fillId="0" borderId="0" xfId="3" applyNumberFormat="1" applyFont="1"/>
    <xf numFmtId="168" fontId="0" fillId="0" borderId="0" xfId="3" applyNumberFormat="1" applyFont="1"/>
    <xf numFmtId="168" fontId="2" fillId="0" borderId="0" xfId="3" applyNumberFormat="1" applyFont="1" applyAlignment="1">
      <alignment horizontal="center"/>
    </xf>
    <xf numFmtId="9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  <xf numFmtId="165" fontId="0" fillId="0" borderId="0" xfId="3" applyNumberFormat="1" applyFont="1" applyAlignment="1">
      <alignment horizontal="left" vertical="top"/>
    </xf>
    <xf numFmtId="0" fontId="13" fillId="0" borderId="0" xfId="0" applyFont="1"/>
    <xf numFmtId="164" fontId="2" fillId="0" borderId="0" xfId="2" applyNumberFormat="1" applyFont="1"/>
    <xf numFmtId="0" fontId="15" fillId="0" borderId="0" xfId="0" applyFont="1"/>
    <xf numFmtId="164" fontId="15" fillId="0" borderId="0" xfId="2" applyNumberFormat="1" applyFont="1"/>
    <xf numFmtId="169" fontId="0" fillId="0" borderId="0" xfId="3" applyNumberFormat="1" applyFont="1"/>
    <xf numFmtId="169" fontId="13" fillId="0" borderId="0" xfId="2" applyNumberFormat="1" applyFont="1" applyAlignment="1">
      <alignment horizontal="right"/>
    </xf>
    <xf numFmtId="169" fontId="0" fillId="0" borderId="0" xfId="2" applyNumberFormat="1" applyFont="1"/>
    <xf numFmtId="169" fontId="0" fillId="0" borderId="0" xfId="0" applyNumberFormat="1"/>
    <xf numFmtId="169" fontId="2" fillId="0" borderId="0" xfId="3" applyNumberFormat="1" applyFont="1" applyAlignment="1">
      <alignment horizontal="center"/>
    </xf>
    <xf numFmtId="169" fontId="13" fillId="0" borderId="0" xfId="3" applyNumberFormat="1" applyFont="1" applyAlignment="1">
      <alignment horizontal="right"/>
    </xf>
    <xf numFmtId="168" fontId="13" fillId="0" borderId="0" xfId="3" applyNumberFormat="1" applyFont="1" applyAlignment="1">
      <alignment horizontal="right"/>
    </xf>
    <xf numFmtId="168" fontId="0" fillId="0" borderId="0" xfId="3" applyNumberFormat="1" applyFont="1" applyFill="1"/>
    <xf numFmtId="168" fontId="2" fillId="0" borderId="0" xfId="1" applyNumberFormat="1" applyFont="1" applyAlignment="1">
      <alignment horizontal="center"/>
    </xf>
    <xf numFmtId="168" fontId="7" fillId="0" borderId="0" xfId="3" applyNumberFormat="1" applyFont="1"/>
    <xf numFmtId="168" fontId="2" fillId="0" borderId="0" xfId="1" applyNumberFormat="1" applyFont="1" applyAlignment="1">
      <alignment horizontal="right"/>
    </xf>
    <xf numFmtId="168" fontId="14" fillId="0" borderId="0" xfId="3" applyNumberFormat="1" applyFont="1"/>
    <xf numFmtId="168" fontId="2" fillId="0" borderId="0" xfId="3" applyNumberFormat="1" applyFont="1"/>
    <xf numFmtId="168" fontId="15" fillId="0" borderId="0" xfId="3" applyNumberFormat="1" applyFont="1"/>
    <xf numFmtId="168" fontId="13" fillId="0" borderId="0" xfId="3" applyNumberFormat="1" applyFont="1"/>
    <xf numFmtId="9" fontId="5" fillId="0" borderId="0" xfId="2" applyFont="1" applyFill="1"/>
    <xf numFmtId="168" fontId="0" fillId="0" borderId="0" xfId="0" applyNumberFormat="1"/>
    <xf numFmtId="168" fontId="2" fillId="0" borderId="0" xfId="3" applyNumberFormat="1" applyFont="1" applyAlignment="1">
      <alignment horizontal="right"/>
    </xf>
    <xf numFmtId="164" fontId="0" fillId="0" borderId="0" xfId="2" applyNumberFormat="1" applyFont="1" applyAlignment="1">
      <alignment horizontal="center"/>
    </xf>
    <xf numFmtId="165" fontId="11" fillId="3" borderId="0" xfId="3" applyNumberFormat="1" applyFont="1" applyFill="1" applyAlignment="1">
      <alignment horizontal="center"/>
    </xf>
    <xf numFmtId="165" fontId="4" fillId="4" borderId="2" xfId="3" applyNumberFormat="1" applyFont="1" applyFill="1" applyBorder="1" applyAlignment="1">
      <alignment horizontal="center"/>
    </xf>
    <xf numFmtId="165" fontId="4" fillId="4" borderId="4" xfId="3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9" fontId="0" fillId="0" borderId="0" xfId="3" applyNumberFormat="1" applyFont="1"/>
    <xf numFmtId="165" fontId="2" fillId="0" borderId="0" xfId="3" applyNumberFormat="1" applyFont="1"/>
    <xf numFmtId="164" fontId="10" fillId="3" borderId="0" xfId="2" applyNumberFormat="1" applyFont="1" applyFill="1" applyAlignment="1">
      <alignment horizontal="center" wrapText="1"/>
    </xf>
    <xf numFmtId="164" fontId="10" fillId="3" borderId="1" xfId="2" applyNumberFormat="1" applyFont="1" applyFill="1" applyBorder="1" applyAlignment="1">
      <alignment horizontal="center" wrapText="1"/>
    </xf>
    <xf numFmtId="165" fontId="10" fillId="3" borderId="0" xfId="3" applyNumberFormat="1" applyFont="1" applyFill="1" applyBorder="1" applyAlignment="1">
      <alignment horizontal="center"/>
    </xf>
    <xf numFmtId="165" fontId="10" fillId="3" borderId="1" xfId="3" applyNumberFormat="1" applyFont="1" applyFill="1" applyBorder="1" applyAlignment="1">
      <alignment horizontal="center"/>
    </xf>
    <xf numFmtId="165" fontId="10" fillId="3" borderId="0" xfId="3" applyNumberFormat="1" applyFont="1" applyFill="1" applyBorder="1" applyAlignment="1">
      <alignment horizontal="center" wrapText="1"/>
    </xf>
    <xf numFmtId="165" fontId="10" fillId="3" borderId="1" xfId="3" applyNumberFormat="1" applyFont="1" applyFill="1" applyBorder="1" applyAlignment="1">
      <alignment horizontal="center" wrapText="1"/>
    </xf>
    <xf numFmtId="165" fontId="11" fillId="3" borderId="0" xfId="3" applyNumberFormat="1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65" fontId="4" fillId="4" borderId="2" xfId="3" applyNumberFormat="1" applyFont="1" applyFill="1" applyBorder="1" applyAlignment="1">
      <alignment horizontal="center"/>
    </xf>
    <xf numFmtId="165" fontId="4" fillId="4" borderId="4" xfId="3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165" fontId="10" fillId="3" borderId="0" xfId="3" applyNumberFormat="1" applyFont="1" applyFill="1" applyAlignment="1">
      <alignment horizontal="center" wrapText="1"/>
    </xf>
    <xf numFmtId="167" fontId="10" fillId="3" borderId="0" xfId="1" applyNumberFormat="1" applyFont="1" applyFill="1" applyAlignment="1">
      <alignment horizontal="center" wrapText="1"/>
    </xf>
    <xf numFmtId="167" fontId="10" fillId="3" borderId="1" xfId="1" applyNumberFormat="1" applyFont="1" applyFill="1" applyBorder="1" applyAlignment="1">
      <alignment horizontal="center" wrapText="1"/>
    </xf>
    <xf numFmtId="165" fontId="10" fillId="3" borderId="0" xfId="3" applyNumberFormat="1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5" fontId="4" fillId="4" borderId="3" xfId="3" applyNumberFormat="1" applyFont="1" applyFill="1" applyBorder="1" applyAlignment="1">
      <alignment horizontal="center"/>
    </xf>
  </cellXfs>
  <cellStyles count="8">
    <cellStyle name="Comma" xfId="1" builtinId="3"/>
    <cellStyle name="Comma 2" xfId="7" xr:uid="{F7E4C254-B228-4830-A940-EE6ED9072752}"/>
    <cellStyle name="Currency" xfId="3" builtinId="4"/>
    <cellStyle name="Currency 2" xfId="5" xr:uid="{2F944AA4-61FB-44DA-8AAD-C8F20A1E9CF4}"/>
    <cellStyle name="Normal" xfId="0" builtinId="0"/>
    <cellStyle name="Normal 2" xfId="4" xr:uid="{59FFAC18-84B7-4516-95C5-B7151A2EEECC}"/>
    <cellStyle name="Percent" xfId="2" builtinId="5"/>
    <cellStyle name="Percent 2" xfId="6" xr:uid="{DE6D6181-4372-4A7B-BCC1-30C8F1416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cconnect.sharepoint.com/sites/DOLWageHourOSBMProject/Shared%20Documents/Salaries%20&amp;%20Benefits/NCGA%20Reports/Lapsed%20Salary%20Report/2023-24%20report%20back%20up/NC%20Budget%20to%20Actual%20(701)%20Excel%20Report%20(RPTRTR019)_NC%20Budget%20to%20Actual%20(701)%20Excel%20Report_RPTRTR019_JUNE24.xlsx" TargetMode="External"/><Relationship Id="rId2" Type="http://schemas.microsoft.com/office/2019/04/relationships/externalLinkLongPath" Target="NC%20Budget%20to%20Actual%20(701)%20Excel%20Report%20(RPTRTR019)_NC%20Budget%20to%20Actual%20(701)%20Excel%20Report_RPTRTR019_JUNE24.xlsx?5CA22322" TargetMode="External"/><Relationship Id="rId1" Type="http://schemas.openxmlformats.org/officeDocument/2006/relationships/externalLinkPath" Target="file:///\\5CA22322\NC%20Budget%20to%20Actual%20(701)%20Excel%20Report%20(RPTRTR019)_NC%20Budget%20to%20Actual%20(701)%20Excel%20Report_RPTRTR019_JUNE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cconnect.sharepoint.com/sites/DOLWageHourOSBMProject/Shared%20Documents/Salaries%20&amp;%20Benefits/NCGA%20Reports/Lapsed%20Salary%20Report/2023-24%20report%20back%20up/RK%20341%20Lapsed%20Salary%20Report.xlsx" TargetMode="External"/><Relationship Id="rId1" Type="http://schemas.openxmlformats.org/officeDocument/2006/relationships/externalLinkPath" Target="RK%20341%20Lapsed%20Salary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cconnect.sharepoint.com/sites/DOLWageHourOSBMProject/Shared%20Documents/Salaries%20&amp;%20Benefits/NCGA%20Reports/Lapsed%20Salary%20Report/2023-24%20report%20back%20up/B0149-1__Summary_Positions_by_Funding_Source_FY23-24.xlsx" TargetMode="External"/><Relationship Id="rId1" Type="http://schemas.openxmlformats.org/officeDocument/2006/relationships/externalLinkPath" Target="B0149-1__Summary_Positions_by_Funding_Source_FY23-24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cconnect.sharepoint.com/sites/DOLWageHourOSBMProject/Shared%20Documents/Salaries%20&amp;%20Benefits/NCGA%20Reports/Lapsed%20Salary%20Report/2023-24%20report%20back%20up/B0112__Positions_Vacant_Filled_Comparison_by_Count_and_Pct_JUNE24.xlsx" TargetMode="External"/><Relationship Id="rId2" Type="http://schemas.microsoft.com/office/2019/04/relationships/externalLinkLongPath" Target="B0112__Positions_Vacant_Filled_Comparison_by_Count_and_Pct_JUNE24.xlsx?5CA22322" TargetMode="External"/><Relationship Id="rId1" Type="http://schemas.openxmlformats.org/officeDocument/2006/relationships/externalLinkPath" Target="file:///\\5CA22322\B0112__Positions_Vacant_Filled_Comparison_by_Count_and_Pct_JUNE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OLWageHourOSBMProject/Shared%20Documents/Salaries%20&amp;%20Benefits/NCGA%20Reports/Lapsed%20Salary%20Report/2021-22%20report%20backup/June022-B0149-1__Summary_Positions_by_Funding_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"/>
      <sheetName val="NC Budget to Actual(701) Report"/>
      <sheetName val="Pivot for DOT"/>
    </sheetNames>
    <sheetDataSet>
      <sheetData sheetId="0">
        <row r="1">
          <cell r="A1" t="str">
            <v>Budget Code</v>
          </cell>
          <cell r="B1" t="str">
            <v>YTD Certified</v>
          </cell>
          <cell r="C1" t="str">
            <v>YTD Actuals</v>
          </cell>
        </row>
        <row r="2">
          <cell r="A2">
            <v>11000</v>
          </cell>
          <cell r="B2">
            <v>77275280</v>
          </cell>
          <cell r="C2">
            <v>70303943.919999897</v>
          </cell>
        </row>
        <row r="3">
          <cell r="A3">
            <v>12000</v>
          </cell>
          <cell r="B3">
            <v>709258127</v>
          </cell>
          <cell r="C3">
            <v>684360429.1300025</v>
          </cell>
        </row>
        <row r="4">
          <cell r="A4">
            <v>12001</v>
          </cell>
          <cell r="B4">
            <v>87309356</v>
          </cell>
          <cell r="C4">
            <v>75559854.479999974</v>
          </cell>
        </row>
        <row r="5">
          <cell r="A5">
            <v>13000</v>
          </cell>
          <cell r="B5">
            <v>6656521</v>
          </cell>
          <cell r="C5">
            <v>6495209.0099999998</v>
          </cell>
        </row>
        <row r="6">
          <cell r="A6">
            <v>13005</v>
          </cell>
          <cell r="B6">
            <v>10453235</v>
          </cell>
          <cell r="C6">
            <v>9891550.5999999996</v>
          </cell>
        </row>
        <row r="7">
          <cell r="A7">
            <v>13050</v>
          </cell>
          <cell r="B7">
            <v>7197959</v>
          </cell>
          <cell r="C7">
            <v>5821614.7599999998</v>
          </cell>
        </row>
        <row r="8">
          <cell r="A8">
            <v>13100</v>
          </cell>
          <cell r="B8">
            <v>1248604</v>
          </cell>
          <cell r="C8">
            <v>1227345.4400000002</v>
          </cell>
        </row>
        <row r="9">
          <cell r="A9">
            <v>13200</v>
          </cell>
          <cell r="B9">
            <v>17045531</v>
          </cell>
          <cell r="C9">
            <v>15225188.449999999</v>
          </cell>
        </row>
        <row r="10">
          <cell r="A10">
            <v>13300</v>
          </cell>
          <cell r="B10">
            <v>22135322</v>
          </cell>
          <cell r="C10">
            <v>18254265.309999995</v>
          </cell>
        </row>
        <row r="11">
          <cell r="A11">
            <v>13410</v>
          </cell>
          <cell r="B11">
            <v>48363093</v>
          </cell>
          <cell r="C11">
            <v>42127987.06000001</v>
          </cell>
        </row>
        <row r="12">
          <cell r="A12">
            <v>13510</v>
          </cell>
          <cell r="B12">
            <v>149186268</v>
          </cell>
          <cell r="C12">
            <v>133653176.19999997</v>
          </cell>
        </row>
        <row r="13">
          <cell r="A13">
            <v>13600</v>
          </cell>
          <cell r="B13">
            <v>91398188</v>
          </cell>
          <cell r="C13">
            <v>82750489.909999952</v>
          </cell>
        </row>
        <row r="14">
          <cell r="A14">
            <v>13700</v>
          </cell>
          <cell r="B14">
            <v>154026438</v>
          </cell>
          <cell r="C14">
            <v>138143676.63999987</v>
          </cell>
        </row>
        <row r="15">
          <cell r="A15">
            <v>13800</v>
          </cell>
          <cell r="B15">
            <v>38190680</v>
          </cell>
          <cell r="C15">
            <v>35085319.449999988</v>
          </cell>
        </row>
        <row r="16">
          <cell r="A16">
            <v>13900</v>
          </cell>
          <cell r="B16">
            <v>47479991</v>
          </cell>
          <cell r="C16">
            <v>42819077.789999999</v>
          </cell>
        </row>
        <row r="17">
          <cell r="A17">
            <v>13902</v>
          </cell>
          <cell r="B17">
            <v>15459234</v>
          </cell>
          <cell r="C17">
            <v>13790169.109999999</v>
          </cell>
        </row>
        <row r="18">
          <cell r="A18">
            <v>14100</v>
          </cell>
          <cell r="B18">
            <v>38711720</v>
          </cell>
          <cell r="C18">
            <v>34840036.589999981</v>
          </cell>
        </row>
        <row r="19">
          <cell r="A19">
            <v>14111</v>
          </cell>
          <cell r="B19">
            <v>8531021</v>
          </cell>
          <cell r="C19">
            <v>7874413.9799999977</v>
          </cell>
        </row>
        <row r="20">
          <cell r="A20">
            <v>14160</v>
          </cell>
          <cell r="B20">
            <v>25538156</v>
          </cell>
          <cell r="C20">
            <v>24343178.060000021</v>
          </cell>
        </row>
        <row r="21">
          <cell r="A21">
            <v>14300</v>
          </cell>
          <cell r="B21">
            <v>115098470</v>
          </cell>
          <cell r="C21">
            <v>98790770.179999888</v>
          </cell>
        </row>
        <row r="22">
          <cell r="A22">
            <v>14350</v>
          </cell>
          <cell r="B22">
            <v>67925177</v>
          </cell>
          <cell r="C22">
            <v>60433866.70000004</v>
          </cell>
        </row>
        <row r="23">
          <cell r="A23">
            <v>14410</v>
          </cell>
          <cell r="B23">
            <v>125933550</v>
          </cell>
          <cell r="C23">
            <v>109081861.35999991</v>
          </cell>
        </row>
        <row r="24">
          <cell r="A24">
            <v>14411</v>
          </cell>
          <cell r="B24">
            <v>8305781</v>
          </cell>
          <cell r="C24">
            <v>7325996.5599999996</v>
          </cell>
        </row>
        <row r="25">
          <cell r="A25">
            <v>14420</v>
          </cell>
          <cell r="B25">
            <v>32686294</v>
          </cell>
          <cell r="C25">
            <v>31152301.290000036</v>
          </cell>
        </row>
        <row r="26">
          <cell r="A26">
            <v>14430</v>
          </cell>
          <cell r="B26">
            <v>128029710</v>
          </cell>
          <cell r="C26">
            <v>99860147.269999892</v>
          </cell>
        </row>
        <row r="27">
          <cell r="A27">
            <v>14435</v>
          </cell>
          <cell r="B27">
            <v>80036610</v>
          </cell>
          <cell r="C27">
            <v>71410013.989999935</v>
          </cell>
        </row>
        <row r="28">
          <cell r="A28">
            <v>14440</v>
          </cell>
          <cell r="B28">
            <v>34138650</v>
          </cell>
          <cell r="C28">
            <v>26932181.419999991</v>
          </cell>
        </row>
        <row r="29">
          <cell r="A29">
            <v>14445</v>
          </cell>
          <cell r="B29">
            <v>55741502</v>
          </cell>
          <cell r="C29">
            <v>48488223.070000015</v>
          </cell>
        </row>
        <row r="30">
          <cell r="A30">
            <v>14450</v>
          </cell>
          <cell r="B30">
            <v>29051062</v>
          </cell>
          <cell r="C30">
            <v>21210630.659999993</v>
          </cell>
        </row>
        <row r="31">
          <cell r="A31">
            <v>14460</v>
          </cell>
          <cell r="B31">
            <v>899082203</v>
          </cell>
          <cell r="C31">
            <v>702052562.62000239</v>
          </cell>
        </row>
        <row r="32">
          <cell r="A32">
            <v>14470</v>
          </cell>
          <cell r="B32">
            <v>62695848</v>
          </cell>
          <cell r="C32">
            <v>50977402.379999936</v>
          </cell>
        </row>
        <row r="33">
          <cell r="A33">
            <v>14480</v>
          </cell>
          <cell r="B33">
            <v>78626693</v>
          </cell>
          <cell r="C33">
            <v>59167639.169999979</v>
          </cell>
        </row>
        <row r="34">
          <cell r="A34">
            <v>14550</v>
          </cell>
          <cell r="B34">
            <v>539660740</v>
          </cell>
          <cell r="C34">
            <v>464733908.51999861</v>
          </cell>
        </row>
        <row r="35">
          <cell r="A35">
            <v>14600</v>
          </cell>
          <cell r="B35">
            <v>18919251</v>
          </cell>
          <cell r="C35">
            <v>16757956.730000002</v>
          </cell>
        </row>
        <row r="36">
          <cell r="A36">
            <v>14660</v>
          </cell>
          <cell r="B36">
            <v>21440815</v>
          </cell>
          <cell r="C36">
            <v>20033443.889999993</v>
          </cell>
        </row>
        <row r="37">
          <cell r="A37">
            <v>14700</v>
          </cell>
          <cell r="B37">
            <v>142697617</v>
          </cell>
          <cell r="C37">
            <v>125088992.23000003</v>
          </cell>
        </row>
        <row r="38">
          <cell r="A38">
            <v>14800</v>
          </cell>
          <cell r="B38">
            <v>170431322</v>
          </cell>
          <cell r="C38">
            <v>151245250.68000004</v>
          </cell>
        </row>
        <row r="39">
          <cell r="A39">
            <v>15010</v>
          </cell>
          <cell r="B39">
            <v>1589300693</v>
          </cell>
          <cell r="C39">
            <v>1328774856.650002</v>
          </cell>
        </row>
        <row r="40">
          <cell r="A40">
            <v>15020</v>
          </cell>
          <cell r="B40">
            <v>12845437</v>
          </cell>
          <cell r="C40">
            <v>10807725.369999999</v>
          </cell>
        </row>
        <row r="41">
          <cell r="A41">
            <v>16094</v>
          </cell>
          <cell r="B41">
            <v>37126671</v>
          </cell>
          <cell r="C41">
            <v>35300934.300000004</v>
          </cell>
        </row>
        <row r="42">
          <cell r="A42">
            <v>16800</v>
          </cell>
          <cell r="B42">
            <v>35966965</v>
          </cell>
          <cell r="C42">
            <v>31227896.690000005</v>
          </cell>
        </row>
        <row r="43">
          <cell r="A43">
            <v>18025</v>
          </cell>
          <cell r="B43">
            <v>8405826</v>
          </cell>
          <cell r="C43">
            <v>7311519.8699999992</v>
          </cell>
        </row>
        <row r="44">
          <cell r="A44">
            <v>18210</v>
          </cell>
          <cell r="B44">
            <v>7164933</v>
          </cell>
          <cell r="C44">
            <v>6229574.0499999998</v>
          </cell>
        </row>
        <row r="45">
          <cell r="A45">
            <v>84210</v>
          </cell>
          <cell r="B45">
            <v>322824682</v>
          </cell>
          <cell r="C45">
            <v>302575438.69000006</v>
          </cell>
        </row>
        <row r="46">
          <cell r="A46" t="str">
            <v>DOT Lapse estimate</v>
          </cell>
          <cell r="B46">
            <v>20249243.309999943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 Data"/>
      <sheetName val="Table 1 Pivot"/>
      <sheetName val="Table 2 Pivot"/>
      <sheetName val="Adjusted Table 2 pivot"/>
      <sheetName val="Adjusted Table 1"/>
      <sheetName val="Adjusted for non 51X Decrease"/>
      <sheetName val="Non 51X Decreases"/>
      <sheetName val="GF No UNC No matched 538"/>
      <sheetName val="ALL REVISION PIVOT"/>
      <sheetName val="ALL REVISIONS"/>
    </sheetNames>
    <sheetDataSet>
      <sheetData sheetId="0">
        <row r="1">
          <cell r="A1" t="str">
            <v>Budget Code</v>
          </cell>
          <cell r="B1" t="str">
            <v>51XX</v>
          </cell>
          <cell r="C1" t="str">
            <v>Non-51XX</v>
          </cell>
        </row>
        <row r="2">
          <cell r="A2">
            <v>12000</v>
          </cell>
          <cell r="B2">
            <v>8143873</v>
          </cell>
          <cell r="C2">
            <v>42037868</v>
          </cell>
        </row>
        <row r="3">
          <cell r="A3">
            <v>12001</v>
          </cell>
          <cell r="B3">
            <v>534909</v>
          </cell>
          <cell r="C3">
            <v>12509850</v>
          </cell>
        </row>
        <row r="4">
          <cell r="A4">
            <v>13000</v>
          </cell>
          <cell r="C4">
            <v>23884</v>
          </cell>
        </row>
        <row r="5">
          <cell r="A5">
            <v>13005</v>
          </cell>
          <cell r="B5">
            <v>1352</v>
          </cell>
          <cell r="C5">
            <v>888831</v>
          </cell>
        </row>
        <row r="6">
          <cell r="A6">
            <v>13050</v>
          </cell>
          <cell r="C6">
            <v>1301351</v>
          </cell>
        </row>
        <row r="7">
          <cell r="A7">
            <v>13100</v>
          </cell>
          <cell r="C7">
            <v>124</v>
          </cell>
        </row>
        <row r="8">
          <cell r="A8">
            <v>13200</v>
          </cell>
          <cell r="B8">
            <v>0</v>
          </cell>
          <cell r="C8">
            <v>2030127</v>
          </cell>
        </row>
        <row r="9">
          <cell r="A9">
            <v>13410</v>
          </cell>
          <cell r="B9">
            <v>1401464</v>
          </cell>
          <cell r="C9">
            <v>10013659</v>
          </cell>
        </row>
        <row r="10">
          <cell r="A10">
            <v>13510</v>
          </cell>
          <cell r="B10">
            <v>292972</v>
          </cell>
          <cell r="C10">
            <v>7998318</v>
          </cell>
        </row>
        <row r="11">
          <cell r="A11">
            <v>13600</v>
          </cell>
          <cell r="B11">
            <v>1</v>
          </cell>
          <cell r="C11">
            <v>85940371</v>
          </cell>
        </row>
        <row r="12">
          <cell r="A12">
            <v>13700</v>
          </cell>
          <cell r="B12">
            <v>1</v>
          </cell>
          <cell r="C12">
            <v>12948013</v>
          </cell>
        </row>
        <row r="13">
          <cell r="A13">
            <v>13800</v>
          </cell>
          <cell r="B13">
            <v>42950</v>
          </cell>
          <cell r="C13">
            <v>9567145</v>
          </cell>
        </row>
        <row r="14">
          <cell r="A14">
            <v>13900</v>
          </cell>
          <cell r="C14">
            <v>1077</v>
          </cell>
        </row>
        <row r="15">
          <cell r="A15">
            <v>13902</v>
          </cell>
          <cell r="B15">
            <v>228014</v>
          </cell>
          <cell r="C15">
            <v>5127880</v>
          </cell>
        </row>
        <row r="16">
          <cell r="A16">
            <v>14100</v>
          </cell>
          <cell r="C16">
            <v>4355347</v>
          </cell>
        </row>
        <row r="17">
          <cell r="A17">
            <v>14160</v>
          </cell>
          <cell r="C17">
            <v>1498183</v>
          </cell>
        </row>
        <row r="18">
          <cell r="A18">
            <v>14300</v>
          </cell>
          <cell r="C18">
            <v>13683498</v>
          </cell>
        </row>
        <row r="19">
          <cell r="A19">
            <v>14350</v>
          </cell>
          <cell r="B19">
            <v>0</v>
          </cell>
          <cell r="C19">
            <v>3935527</v>
          </cell>
        </row>
        <row r="20">
          <cell r="A20">
            <v>14410</v>
          </cell>
          <cell r="B20">
            <v>82623</v>
          </cell>
          <cell r="C20">
            <v>14416357</v>
          </cell>
        </row>
        <row r="21">
          <cell r="A21">
            <v>14411</v>
          </cell>
          <cell r="C21">
            <v>602861</v>
          </cell>
        </row>
        <row r="22">
          <cell r="A22">
            <v>14420</v>
          </cell>
          <cell r="C22">
            <v>921831</v>
          </cell>
        </row>
        <row r="23">
          <cell r="A23">
            <v>14430</v>
          </cell>
          <cell r="C23">
            <v>11430152</v>
          </cell>
        </row>
        <row r="24">
          <cell r="A24">
            <v>14435</v>
          </cell>
          <cell r="C24">
            <v>9725959</v>
          </cell>
        </row>
        <row r="25">
          <cell r="A25">
            <v>14440</v>
          </cell>
          <cell r="C25">
            <v>2290411</v>
          </cell>
        </row>
        <row r="26">
          <cell r="A26">
            <v>14445</v>
          </cell>
          <cell r="B26">
            <v>0</v>
          </cell>
          <cell r="C26">
            <v>10087210</v>
          </cell>
        </row>
        <row r="27">
          <cell r="A27">
            <v>14450</v>
          </cell>
          <cell r="C27">
            <v>1153783</v>
          </cell>
        </row>
        <row r="28">
          <cell r="A28">
            <v>14460</v>
          </cell>
          <cell r="B28">
            <v>624815</v>
          </cell>
          <cell r="C28">
            <v>235700505</v>
          </cell>
        </row>
        <row r="29">
          <cell r="A29">
            <v>14470</v>
          </cell>
          <cell r="C29">
            <v>3147626</v>
          </cell>
        </row>
        <row r="30">
          <cell r="A30">
            <v>14480</v>
          </cell>
          <cell r="C30">
            <v>8379008</v>
          </cell>
        </row>
        <row r="31">
          <cell r="A31">
            <v>14550</v>
          </cell>
          <cell r="B31">
            <v>449530</v>
          </cell>
          <cell r="C31">
            <v>176384376</v>
          </cell>
        </row>
        <row r="32">
          <cell r="A32">
            <v>14600</v>
          </cell>
          <cell r="B32">
            <v>302102</v>
          </cell>
          <cell r="C32">
            <v>1317272</v>
          </cell>
        </row>
        <row r="33">
          <cell r="A33">
            <v>14660</v>
          </cell>
          <cell r="B33">
            <v>143640</v>
          </cell>
          <cell r="C33">
            <v>473645</v>
          </cell>
        </row>
        <row r="34">
          <cell r="A34">
            <v>14700</v>
          </cell>
          <cell r="B34">
            <v>0</v>
          </cell>
          <cell r="C34">
            <v>12849635</v>
          </cell>
        </row>
        <row r="35">
          <cell r="A35">
            <v>14800</v>
          </cell>
          <cell r="B35">
            <v>2563</v>
          </cell>
          <cell r="C35">
            <v>31635607</v>
          </cell>
        </row>
        <row r="36">
          <cell r="A36">
            <v>15010</v>
          </cell>
          <cell r="B36">
            <v>253501</v>
          </cell>
          <cell r="C36">
            <v>399023767</v>
          </cell>
        </row>
        <row r="37">
          <cell r="A37">
            <v>15020</v>
          </cell>
          <cell r="C37">
            <v>415812</v>
          </cell>
        </row>
        <row r="38">
          <cell r="A38">
            <v>16800</v>
          </cell>
          <cell r="B38">
            <v>435553</v>
          </cell>
          <cell r="C38">
            <v>4108278</v>
          </cell>
        </row>
        <row r="39">
          <cell r="A39">
            <v>18025</v>
          </cell>
          <cell r="C39">
            <v>1390056</v>
          </cell>
        </row>
        <row r="40">
          <cell r="A40">
            <v>18210</v>
          </cell>
          <cell r="B40">
            <v>0</v>
          </cell>
          <cell r="C40">
            <v>480394</v>
          </cell>
        </row>
        <row r="41">
          <cell r="A41">
            <v>84210</v>
          </cell>
          <cell r="B41">
            <v>0</v>
          </cell>
          <cell r="C41">
            <v>21839215</v>
          </cell>
        </row>
      </sheetData>
      <sheetData sheetId="1" refreshError="1"/>
      <sheetData sheetId="2" refreshError="1"/>
      <sheetData sheetId="3">
        <row r="2">
          <cell r="L2" t="str">
            <v>Row Labels</v>
          </cell>
          <cell r="M2" t="str">
            <v>51</v>
          </cell>
          <cell r="N2" t="str">
            <v>52</v>
          </cell>
          <cell r="O2" t="str">
            <v>53</v>
          </cell>
          <cell r="P2" t="str">
            <v>54</v>
          </cell>
          <cell r="Q2" t="str">
            <v>55</v>
          </cell>
          <cell r="R2" t="str">
            <v>56</v>
          </cell>
          <cell r="S2" t="str">
            <v>57</v>
          </cell>
          <cell r="T2" t="str">
            <v>58</v>
          </cell>
          <cell r="U2" t="str">
            <v>Grand Total</v>
          </cell>
        </row>
        <row r="3">
          <cell r="L3">
            <v>12000</v>
          </cell>
          <cell r="M3">
            <v>20245491</v>
          </cell>
          <cell r="N3">
            <v>19620366</v>
          </cell>
          <cell r="O3">
            <v>3333521</v>
          </cell>
          <cell r="P3">
            <v>5344408</v>
          </cell>
          <cell r="Q3">
            <v>1635802</v>
          </cell>
          <cell r="R3">
            <v>0</v>
          </cell>
          <cell r="T3">
            <v>2153</v>
          </cell>
          <cell r="U3">
            <v>50181741</v>
          </cell>
        </row>
        <row r="4">
          <cell r="L4">
            <v>12001</v>
          </cell>
          <cell r="M4">
            <v>1512784</v>
          </cell>
          <cell r="N4">
            <v>11111562</v>
          </cell>
          <cell r="O4">
            <v>51436</v>
          </cell>
          <cell r="P4">
            <v>243633</v>
          </cell>
          <cell r="Q4">
            <v>125344</v>
          </cell>
          <cell r="U4">
            <v>13044759</v>
          </cell>
        </row>
        <row r="5">
          <cell r="L5">
            <v>13000</v>
          </cell>
          <cell r="M5">
            <v>23884</v>
          </cell>
          <cell r="U5">
            <v>23884</v>
          </cell>
        </row>
        <row r="6">
          <cell r="L6">
            <v>13005</v>
          </cell>
          <cell r="M6">
            <v>230532</v>
          </cell>
          <cell r="N6">
            <v>601476</v>
          </cell>
          <cell r="O6">
            <v>6291</v>
          </cell>
          <cell r="P6">
            <v>1498</v>
          </cell>
          <cell r="Q6">
            <v>50386</v>
          </cell>
          <cell r="U6">
            <v>890183</v>
          </cell>
        </row>
        <row r="7">
          <cell r="L7">
            <v>13050</v>
          </cell>
          <cell r="M7">
            <v>24043</v>
          </cell>
          <cell r="N7">
            <v>1226413</v>
          </cell>
          <cell r="O7">
            <v>16723</v>
          </cell>
          <cell r="P7">
            <v>28157</v>
          </cell>
          <cell r="Q7">
            <v>6015</v>
          </cell>
          <cell r="U7">
            <v>1301351</v>
          </cell>
        </row>
        <row r="8">
          <cell r="L8">
            <v>13100</v>
          </cell>
          <cell r="M8">
            <v>124</v>
          </cell>
          <cell r="U8">
            <v>124</v>
          </cell>
        </row>
        <row r="9">
          <cell r="L9">
            <v>13200</v>
          </cell>
          <cell r="M9">
            <v>267287</v>
          </cell>
          <cell r="N9">
            <v>1401181</v>
          </cell>
          <cell r="O9">
            <v>55099</v>
          </cell>
          <cell r="P9">
            <v>297160</v>
          </cell>
          <cell r="Q9">
            <v>9400</v>
          </cell>
          <cell r="U9">
            <v>2030127</v>
          </cell>
        </row>
        <row r="10">
          <cell r="L10">
            <v>13410</v>
          </cell>
          <cell r="M10">
            <v>10487274</v>
          </cell>
          <cell r="N10">
            <v>927849</v>
          </cell>
          <cell r="U10">
            <v>11415123</v>
          </cell>
        </row>
        <row r="11">
          <cell r="L11">
            <v>13510</v>
          </cell>
          <cell r="M11">
            <v>1503103</v>
          </cell>
          <cell r="N11">
            <v>4695085</v>
          </cell>
          <cell r="O11">
            <v>115822</v>
          </cell>
          <cell r="P11">
            <v>1800620</v>
          </cell>
          <cell r="Q11">
            <v>176660</v>
          </cell>
          <cell r="U11">
            <v>8291290</v>
          </cell>
        </row>
        <row r="12">
          <cell r="L12">
            <v>13600</v>
          </cell>
          <cell r="M12">
            <v>79843107</v>
          </cell>
          <cell r="N12">
            <v>4540266</v>
          </cell>
          <cell r="O12">
            <v>675094</v>
          </cell>
          <cell r="P12">
            <v>881686</v>
          </cell>
          <cell r="Q12">
            <v>219</v>
          </cell>
          <cell r="U12">
            <v>85940372</v>
          </cell>
        </row>
        <row r="13">
          <cell r="L13">
            <v>13700</v>
          </cell>
          <cell r="M13">
            <v>5209121</v>
          </cell>
          <cell r="N13">
            <v>3306064</v>
          </cell>
          <cell r="O13">
            <v>483982</v>
          </cell>
          <cell r="P13">
            <v>3048420</v>
          </cell>
          <cell r="Q13">
            <v>593377</v>
          </cell>
          <cell r="U13">
            <v>12640964</v>
          </cell>
        </row>
        <row r="14">
          <cell r="L14">
            <v>13800</v>
          </cell>
          <cell r="M14">
            <v>4871395</v>
          </cell>
          <cell r="N14">
            <v>1872078</v>
          </cell>
          <cell r="O14">
            <v>38228</v>
          </cell>
          <cell r="P14">
            <v>727179</v>
          </cell>
          <cell r="Q14">
            <v>26235</v>
          </cell>
          <cell r="U14">
            <v>7535115</v>
          </cell>
        </row>
        <row r="15">
          <cell r="L15">
            <v>13900</v>
          </cell>
          <cell r="M15">
            <v>902</v>
          </cell>
          <cell r="N15">
            <v>0</v>
          </cell>
          <cell r="P15">
            <v>0</v>
          </cell>
          <cell r="Q15">
            <v>175</v>
          </cell>
          <cell r="U15">
            <v>1077</v>
          </cell>
        </row>
        <row r="16">
          <cell r="L16">
            <v>13902</v>
          </cell>
          <cell r="M16">
            <v>2813570</v>
          </cell>
          <cell r="N16">
            <v>2297837</v>
          </cell>
          <cell r="O16">
            <v>42966</v>
          </cell>
          <cell r="P16">
            <v>40722</v>
          </cell>
          <cell r="Q16">
            <v>160799</v>
          </cell>
          <cell r="U16">
            <v>5355894</v>
          </cell>
        </row>
        <row r="17">
          <cell r="L17">
            <v>14100</v>
          </cell>
          <cell r="M17">
            <v>727892</v>
          </cell>
          <cell r="N17">
            <v>3162840</v>
          </cell>
          <cell r="O17">
            <v>71132</v>
          </cell>
          <cell r="P17">
            <v>5374</v>
          </cell>
          <cell r="Q17">
            <v>388109</v>
          </cell>
          <cell r="U17">
            <v>4355347</v>
          </cell>
        </row>
        <row r="18">
          <cell r="L18">
            <v>14160</v>
          </cell>
          <cell r="M18">
            <v>7500</v>
          </cell>
          <cell r="N18">
            <v>1293183</v>
          </cell>
          <cell r="P18">
            <v>197500</v>
          </cell>
          <cell r="U18">
            <v>1498183</v>
          </cell>
        </row>
        <row r="19">
          <cell r="L19">
            <v>14300</v>
          </cell>
          <cell r="M19">
            <v>1410286</v>
          </cell>
          <cell r="N19">
            <v>5799480</v>
          </cell>
          <cell r="O19">
            <v>905981</v>
          </cell>
          <cell r="P19">
            <v>1973163</v>
          </cell>
          <cell r="Q19">
            <v>1665269</v>
          </cell>
          <cell r="S19">
            <v>0</v>
          </cell>
          <cell r="T19">
            <v>1364695</v>
          </cell>
          <cell r="U19">
            <v>13118874</v>
          </cell>
        </row>
        <row r="20">
          <cell r="L20">
            <v>14350</v>
          </cell>
          <cell r="M20">
            <v>34888</v>
          </cell>
          <cell r="N20">
            <v>1212375</v>
          </cell>
          <cell r="O20">
            <v>559126</v>
          </cell>
          <cell r="P20">
            <v>1860231</v>
          </cell>
          <cell r="Q20">
            <v>237089</v>
          </cell>
          <cell r="R20">
            <v>150</v>
          </cell>
          <cell r="U20">
            <v>3903859</v>
          </cell>
        </row>
        <row r="21">
          <cell r="L21">
            <v>14410</v>
          </cell>
          <cell r="M21">
            <v>815015</v>
          </cell>
          <cell r="N21">
            <v>13611342</v>
          </cell>
          <cell r="O21">
            <v>3192</v>
          </cell>
          <cell r="P21">
            <v>60242</v>
          </cell>
          <cell r="Q21">
            <v>9189</v>
          </cell>
          <cell r="U21">
            <v>14498980</v>
          </cell>
        </row>
        <row r="22">
          <cell r="L22">
            <v>14411</v>
          </cell>
          <cell r="M22">
            <v>13418</v>
          </cell>
          <cell r="N22">
            <v>41850</v>
          </cell>
          <cell r="O22">
            <v>2242</v>
          </cell>
          <cell r="R22">
            <v>295066</v>
          </cell>
          <cell r="U22">
            <v>352576</v>
          </cell>
        </row>
        <row r="23">
          <cell r="L23">
            <v>14420</v>
          </cell>
          <cell r="M23">
            <v>480372</v>
          </cell>
          <cell r="N23">
            <v>326459</v>
          </cell>
          <cell r="U23">
            <v>806831</v>
          </cell>
        </row>
        <row r="24">
          <cell r="L24">
            <v>14430</v>
          </cell>
          <cell r="M24">
            <v>753066</v>
          </cell>
          <cell r="N24">
            <v>5788151</v>
          </cell>
          <cell r="O24">
            <v>184900</v>
          </cell>
          <cell r="P24">
            <v>650306</v>
          </cell>
          <cell r="Q24">
            <v>416013</v>
          </cell>
          <cell r="R24">
            <v>501578</v>
          </cell>
          <cell r="T24">
            <v>2055661</v>
          </cell>
          <cell r="U24">
            <v>10349675</v>
          </cell>
        </row>
        <row r="25">
          <cell r="L25">
            <v>14435</v>
          </cell>
          <cell r="M25">
            <v>3854924</v>
          </cell>
          <cell r="N25">
            <v>5539294</v>
          </cell>
          <cell r="O25">
            <v>174976</v>
          </cell>
          <cell r="P25">
            <v>114742</v>
          </cell>
          <cell r="Q25">
            <v>35833</v>
          </cell>
          <cell r="R25">
            <v>6190</v>
          </cell>
          <cell r="U25">
            <v>9725959</v>
          </cell>
        </row>
        <row r="26">
          <cell r="L26">
            <v>14440</v>
          </cell>
          <cell r="M26">
            <v>46460</v>
          </cell>
          <cell r="N26">
            <v>2084876</v>
          </cell>
          <cell r="P26">
            <v>555</v>
          </cell>
          <cell r="Q26">
            <v>650</v>
          </cell>
          <cell r="R26">
            <v>157870</v>
          </cell>
          <cell r="U26">
            <v>2290411</v>
          </cell>
        </row>
        <row r="27">
          <cell r="L27">
            <v>14445</v>
          </cell>
          <cell r="M27">
            <v>553629</v>
          </cell>
          <cell r="N27">
            <v>9533581</v>
          </cell>
          <cell r="U27">
            <v>10087210</v>
          </cell>
        </row>
        <row r="28">
          <cell r="L28">
            <v>14450</v>
          </cell>
          <cell r="M28">
            <v>72862</v>
          </cell>
          <cell r="N28">
            <v>939802</v>
          </cell>
          <cell r="O28">
            <v>116755</v>
          </cell>
          <cell r="P28">
            <v>24364</v>
          </cell>
          <cell r="U28">
            <v>1153783</v>
          </cell>
        </row>
        <row r="29">
          <cell r="L29">
            <v>14460</v>
          </cell>
          <cell r="M29">
            <v>59712131</v>
          </cell>
          <cell r="N29">
            <v>115163021</v>
          </cell>
          <cell r="O29">
            <v>1105879</v>
          </cell>
          <cell r="P29">
            <v>1004751</v>
          </cell>
          <cell r="Q29">
            <v>22406495</v>
          </cell>
          <cell r="T29">
            <v>36933043</v>
          </cell>
          <cell r="U29">
            <v>236325320</v>
          </cell>
        </row>
        <row r="30">
          <cell r="L30">
            <v>14470</v>
          </cell>
          <cell r="M30">
            <v>173279</v>
          </cell>
          <cell r="N30">
            <v>2461548</v>
          </cell>
          <cell r="O30">
            <v>404039</v>
          </cell>
          <cell r="P30">
            <v>101912</v>
          </cell>
          <cell r="Q30">
            <v>6848</v>
          </cell>
          <cell r="U30">
            <v>3147626</v>
          </cell>
        </row>
        <row r="31">
          <cell r="L31">
            <v>14480</v>
          </cell>
          <cell r="M31">
            <v>626031</v>
          </cell>
          <cell r="N31">
            <v>4088742</v>
          </cell>
          <cell r="O31">
            <v>58902</v>
          </cell>
          <cell r="P31">
            <v>144435</v>
          </cell>
          <cell r="Q31">
            <v>43307</v>
          </cell>
          <cell r="R31">
            <v>1912474</v>
          </cell>
          <cell r="U31">
            <v>6873891</v>
          </cell>
        </row>
        <row r="32">
          <cell r="L32">
            <v>14550</v>
          </cell>
          <cell r="M32">
            <v>97347589</v>
          </cell>
          <cell r="N32">
            <v>25412898</v>
          </cell>
          <cell r="O32">
            <v>7962341</v>
          </cell>
          <cell r="P32">
            <v>26982446</v>
          </cell>
          <cell r="Q32">
            <v>11935879</v>
          </cell>
          <cell r="R32">
            <v>388099</v>
          </cell>
          <cell r="S32">
            <v>20952</v>
          </cell>
          <cell r="U32">
            <v>170050204</v>
          </cell>
        </row>
        <row r="33">
          <cell r="L33">
            <v>14600</v>
          </cell>
          <cell r="M33">
            <v>1009567</v>
          </cell>
          <cell r="N33">
            <v>508854</v>
          </cell>
          <cell r="O33">
            <v>7892</v>
          </cell>
          <cell r="P33">
            <v>23689</v>
          </cell>
          <cell r="Q33">
            <v>69372</v>
          </cell>
          <cell r="U33">
            <v>1619374</v>
          </cell>
        </row>
        <row r="34">
          <cell r="L34">
            <v>14660</v>
          </cell>
          <cell r="M34">
            <v>615233</v>
          </cell>
          <cell r="N34">
            <v>2052</v>
          </cell>
          <cell r="P34">
            <v>0</v>
          </cell>
          <cell r="T34">
            <v>0</v>
          </cell>
          <cell r="U34">
            <v>617285</v>
          </cell>
        </row>
        <row r="35">
          <cell r="L35">
            <v>14700</v>
          </cell>
          <cell r="M35">
            <v>1507655</v>
          </cell>
          <cell r="N35">
            <v>8752613</v>
          </cell>
          <cell r="O35">
            <v>103507</v>
          </cell>
          <cell r="P35">
            <v>1407638</v>
          </cell>
          <cell r="Q35">
            <v>304803</v>
          </cell>
          <cell r="U35">
            <v>12076216</v>
          </cell>
        </row>
        <row r="36">
          <cell r="L36">
            <v>14800</v>
          </cell>
          <cell r="M36">
            <v>10850926</v>
          </cell>
          <cell r="N36">
            <v>12671338</v>
          </cell>
          <cell r="O36">
            <v>3472040</v>
          </cell>
          <cell r="P36">
            <v>3568429</v>
          </cell>
          <cell r="Q36">
            <v>1075436</v>
          </cell>
          <cell r="T36">
            <v>1</v>
          </cell>
          <cell r="U36">
            <v>31638170</v>
          </cell>
        </row>
        <row r="37">
          <cell r="L37">
            <v>15010</v>
          </cell>
          <cell r="M37">
            <v>112038041</v>
          </cell>
          <cell r="N37">
            <v>144210926</v>
          </cell>
          <cell r="O37">
            <v>93383480</v>
          </cell>
          <cell r="P37">
            <v>47968713</v>
          </cell>
          <cell r="Q37">
            <v>1351345</v>
          </cell>
          <cell r="R37">
            <v>324763</v>
          </cell>
          <cell r="U37">
            <v>399277268</v>
          </cell>
        </row>
        <row r="38">
          <cell r="L38">
            <v>15020</v>
          </cell>
          <cell r="M38">
            <v>344816</v>
          </cell>
          <cell r="N38">
            <v>70996</v>
          </cell>
          <cell r="U38">
            <v>415812</v>
          </cell>
        </row>
        <row r="39">
          <cell r="L39">
            <v>16800</v>
          </cell>
          <cell r="M39">
            <v>911091</v>
          </cell>
          <cell r="N39">
            <v>3538547</v>
          </cell>
          <cell r="O39">
            <v>38691</v>
          </cell>
          <cell r="P39">
            <v>43975</v>
          </cell>
          <cell r="Q39">
            <v>6850</v>
          </cell>
          <cell r="T39">
            <v>4677</v>
          </cell>
          <cell r="U39">
            <v>4543831</v>
          </cell>
        </row>
        <row r="40">
          <cell r="L40">
            <v>18025</v>
          </cell>
          <cell r="M40">
            <v>247500</v>
          </cell>
          <cell r="N40">
            <v>1050129</v>
          </cell>
          <cell r="P40">
            <v>92427</v>
          </cell>
          <cell r="U40">
            <v>1390056</v>
          </cell>
        </row>
        <row r="41">
          <cell r="L41">
            <v>18210</v>
          </cell>
          <cell r="M41">
            <v>10575</v>
          </cell>
          <cell r="N41">
            <v>408741</v>
          </cell>
          <cell r="O41">
            <v>65</v>
          </cell>
          <cell r="P41">
            <v>6162</v>
          </cell>
          <cell r="Q41">
            <v>54851</v>
          </cell>
          <cell r="U41">
            <v>480394</v>
          </cell>
        </row>
        <row r="42">
          <cell r="L42">
            <v>84210</v>
          </cell>
          <cell r="M42">
            <v>5316776</v>
          </cell>
          <cell r="N42">
            <v>12839359</v>
          </cell>
          <cell r="O42">
            <v>1585598</v>
          </cell>
          <cell r="P42">
            <v>1037445</v>
          </cell>
          <cell r="Q42">
            <v>161495</v>
          </cell>
          <cell r="S42">
            <v>581441</v>
          </cell>
          <cell r="U42">
            <v>21522114</v>
          </cell>
        </row>
      </sheetData>
      <sheetData sheetId="4">
        <row r="2">
          <cell r="F2" t="str">
            <v>BC</v>
          </cell>
          <cell r="G2">
            <v>51</v>
          </cell>
          <cell r="H2" t="str">
            <v>Non-51</v>
          </cell>
        </row>
        <row r="3">
          <cell r="F3">
            <v>12000</v>
          </cell>
          <cell r="G3">
            <v>20245491</v>
          </cell>
          <cell r="H3">
            <v>29936250</v>
          </cell>
        </row>
        <row r="4">
          <cell r="F4">
            <v>12001</v>
          </cell>
          <cell r="G4">
            <v>1512784</v>
          </cell>
          <cell r="H4">
            <v>11531975</v>
          </cell>
        </row>
        <row r="5">
          <cell r="F5">
            <v>13000</v>
          </cell>
          <cell r="G5">
            <v>23884</v>
          </cell>
        </row>
        <row r="6">
          <cell r="F6">
            <v>13005</v>
          </cell>
          <cell r="G6">
            <v>230532</v>
          </cell>
          <cell r="H6">
            <v>659651</v>
          </cell>
        </row>
        <row r="7">
          <cell r="F7">
            <v>13050</v>
          </cell>
          <cell r="G7">
            <v>24043</v>
          </cell>
          <cell r="H7">
            <v>1277308</v>
          </cell>
        </row>
        <row r="8">
          <cell r="F8">
            <v>13100</v>
          </cell>
          <cell r="G8">
            <v>124</v>
          </cell>
        </row>
        <row r="9">
          <cell r="F9">
            <v>13200</v>
          </cell>
          <cell r="G9">
            <v>267287</v>
          </cell>
          <cell r="H9">
            <v>1762840</v>
          </cell>
        </row>
        <row r="10">
          <cell r="F10">
            <v>13410</v>
          </cell>
          <cell r="G10">
            <v>10487274</v>
          </cell>
          <cell r="H10">
            <v>927849</v>
          </cell>
        </row>
        <row r="11">
          <cell r="F11">
            <v>13510</v>
          </cell>
          <cell r="G11">
            <v>1503103</v>
          </cell>
          <cell r="H11">
            <v>6788187</v>
          </cell>
        </row>
        <row r="12">
          <cell r="F12">
            <v>13600</v>
          </cell>
          <cell r="G12">
            <v>79843107</v>
          </cell>
          <cell r="H12">
            <v>6097265</v>
          </cell>
        </row>
        <row r="13">
          <cell r="F13">
            <v>13700</v>
          </cell>
          <cell r="G13">
            <v>5209121</v>
          </cell>
          <cell r="H13">
            <v>7431843</v>
          </cell>
        </row>
        <row r="14">
          <cell r="F14">
            <v>13800</v>
          </cell>
          <cell r="G14">
            <v>4871395</v>
          </cell>
          <cell r="H14">
            <v>2663720</v>
          </cell>
        </row>
        <row r="15">
          <cell r="F15">
            <v>13900</v>
          </cell>
          <cell r="G15">
            <v>902</v>
          </cell>
          <cell r="H15">
            <v>175</v>
          </cell>
        </row>
        <row r="16">
          <cell r="F16">
            <v>13902</v>
          </cell>
          <cell r="G16">
            <v>2813570</v>
          </cell>
          <cell r="H16">
            <v>2542324</v>
          </cell>
        </row>
        <row r="17">
          <cell r="F17">
            <v>14100</v>
          </cell>
          <cell r="G17">
            <v>727892</v>
          </cell>
          <cell r="H17">
            <v>3627455</v>
          </cell>
        </row>
        <row r="18">
          <cell r="F18">
            <v>14160</v>
          </cell>
          <cell r="G18">
            <v>7500</v>
          </cell>
          <cell r="H18">
            <v>1490683</v>
          </cell>
        </row>
        <row r="19">
          <cell r="F19">
            <v>14300</v>
          </cell>
          <cell r="G19">
            <v>1410286</v>
          </cell>
          <cell r="H19">
            <v>11708588</v>
          </cell>
        </row>
        <row r="20">
          <cell r="F20">
            <v>14350</v>
          </cell>
          <cell r="G20">
            <v>34888</v>
          </cell>
          <cell r="H20">
            <v>3868971</v>
          </cell>
        </row>
        <row r="21">
          <cell r="F21">
            <v>14410</v>
          </cell>
          <cell r="G21">
            <v>815015</v>
          </cell>
          <cell r="H21">
            <v>13683965</v>
          </cell>
        </row>
        <row r="22">
          <cell r="F22">
            <v>14411</v>
          </cell>
          <cell r="G22">
            <v>13418</v>
          </cell>
          <cell r="H22">
            <v>339158</v>
          </cell>
        </row>
        <row r="23">
          <cell r="F23">
            <v>14420</v>
          </cell>
          <cell r="G23">
            <v>480372</v>
          </cell>
          <cell r="H23">
            <v>326459</v>
          </cell>
        </row>
        <row r="24">
          <cell r="F24">
            <v>14430</v>
          </cell>
          <cell r="G24">
            <v>753066</v>
          </cell>
          <cell r="H24">
            <v>9596609</v>
          </cell>
        </row>
        <row r="25">
          <cell r="F25">
            <v>14435</v>
          </cell>
          <cell r="G25">
            <v>3854924</v>
          </cell>
          <cell r="H25">
            <v>5871035</v>
          </cell>
        </row>
        <row r="26">
          <cell r="F26">
            <v>14440</v>
          </cell>
          <cell r="G26">
            <v>46460</v>
          </cell>
          <cell r="H26">
            <v>2243951</v>
          </cell>
        </row>
        <row r="27">
          <cell r="F27">
            <v>14445</v>
          </cell>
          <cell r="G27">
            <v>553629</v>
          </cell>
          <cell r="H27">
            <v>9533581</v>
          </cell>
        </row>
        <row r="28">
          <cell r="F28">
            <v>14450</v>
          </cell>
          <cell r="G28">
            <v>72862</v>
          </cell>
          <cell r="H28">
            <v>1080921</v>
          </cell>
        </row>
        <row r="29">
          <cell r="F29">
            <v>14460</v>
          </cell>
          <cell r="G29">
            <v>59712131</v>
          </cell>
          <cell r="H29">
            <v>176613189</v>
          </cell>
        </row>
        <row r="30">
          <cell r="F30">
            <v>14470</v>
          </cell>
          <cell r="G30">
            <v>173279</v>
          </cell>
          <cell r="H30">
            <v>2974347</v>
          </cell>
        </row>
        <row r="31">
          <cell r="F31">
            <v>14480</v>
          </cell>
          <cell r="G31">
            <v>626031</v>
          </cell>
          <cell r="H31">
            <v>6247860</v>
          </cell>
        </row>
        <row r="32">
          <cell r="F32">
            <v>14550</v>
          </cell>
          <cell r="G32">
            <v>97347589</v>
          </cell>
          <cell r="H32">
            <v>72702615</v>
          </cell>
        </row>
        <row r="33">
          <cell r="F33">
            <v>14600</v>
          </cell>
          <cell r="G33">
            <v>1009567</v>
          </cell>
          <cell r="H33">
            <v>609807</v>
          </cell>
        </row>
        <row r="34">
          <cell r="F34">
            <v>14660</v>
          </cell>
          <cell r="G34">
            <v>615233</v>
          </cell>
          <cell r="H34">
            <v>2052</v>
          </cell>
        </row>
        <row r="35">
          <cell r="F35">
            <v>14700</v>
          </cell>
          <cell r="G35">
            <v>1507655</v>
          </cell>
          <cell r="H35">
            <v>10568561</v>
          </cell>
        </row>
        <row r="36">
          <cell r="F36">
            <v>14800</v>
          </cell>
          <cell r="G36">
            <v>10850926</v>
          </cell>
          <cell r="H36">
            <v>20787244</v>
          </cell>
        </row>
        <row r="37">
          <cell r="F37">
            <v>15010</v>
          </cell>
          <cell r="G37">
            <v>112038041</v>
          </cell>
          <cell r="H37">
            <v>287239227</v>
          </cell>
        </row>
        <row r="38">
          <cell r="F38">
            <v>15020</v>
          </cell>
          <cell r="G38">
            <v>344816</v>
          </cell>
          <cell r="H38">
            <v>70996</v>
          </cell>
        </row>
        <row r="39">
          <cell r="F39">
            <v>16800</v>
          </cell>
          <cell r="G39">
            <v>911091</v>
          </cell>
          <cell r="H39">
            <v>3632740</v>
          </cell>
        </row>
        <row r="40">
          <cell r="F40">
            <v>18025</v>
          </cell>
          <cell r="G40">
            <v>247500</v>
          </cell>
          <cell r="H40">
            <v>1142556</v>
          </cell>
        </row>
        <row r="41">
          <cell r="F41">
            <v>18210</v>
          </cell>
          <cell r="G41">
            <v>10575</v>
          </cell>
          <cell r="H41">
            <v>469819</v>
          </cell>
        </row>
        <row r="42">
          <cell r="F42">
            <v>84210</v>
          </cell>
          <cell r="G42">
            <v>5316776</v>
          </cell>
          <cell r="H42">
            <v>16205338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cent Receipt"/>
      <sheetName val="Pivot"/>
      <sheetName val="Data Cleaned"/>
      <sheetName val="B0149-1 Summary Positions by Fu"/>
      <sheetName val="Report Info"/>
    </sheetNames>
    <sheetDataSet>
      <sheetData sheetId="0">
        <row r="1">
          <cell r="A1" t="str">
            <v>Row Labels</v>
          </cell>
          <cell r="H1" t="str">
            <v>%GF</v>
          </cell>
          <cell r="J1" t="str">
            <v>%HIGHWAY</v>
          </cell>
        </row>
        <row r="2">
          <cell r="A2">
            <v>4210</v>
          </cell>
          <cell r="H2">
            <v>0</v>
          </cell>
        </row>
        <row r="3">
          <cell r="A3">
            <v>4280</v>
          </cell>
          <cell r="H3">
            <v>0</v>
          </cell>
        </row>
        <row r="4">
          <cell r="A4">
            <v>12000</v>
          </cell>
          <cell r="H4">
            <v>0.99972985198003039</v>
          </cell>
        </row>
        <row r="5">
          <cell r="A5">
            <v>12001</v>
          </cell>
          <cell r="H5">
            <v>0.99172308451690794</v>
          </cell>
        </row>
        <row r="6">
          <cell r="A6">
            <v>13000</v>
          </cell>
          <cell r="H6">
            <v>0.84227123156026262</v>
          </cell>
        </row>
        <row r="7">
          <cell r="A7">
            <v>13005</v>
          </cell>
          <cell r="H7">
            <v>0.90232427411933391</v>
          </cell>
        </row>
        <row r="8">
          <cell r="A8">
            <v>13050</v>
          </cell>
          <cell r="H8">
            <v>1</v>
          </cell>
        </row>
        <row r="9">
          <cell r="A9">
            <v>13100</v>
          </cell>
          <cell r="H9">
            <v>1</v>
          </cell>
        </row>
        <row r="10">
          <cell r="A10">
            <v>13200</v>
          </cell>
          <cell r="H10">
            <v>0.98582715578325397</v>
          </cell>
        </row>
        <row r="11">
          <cell r="A11">
            <v>13300</v>
          </cell>
          <cell r="H11">
            <v>0.73022083866255749</v>
          </cell>
        </row>
        <row r="12">
          <cell r="A12">
            <v>13410</v>
          </cell>
          <cell r="H12">
            <v>2.8964969823425489E-8</v>
          </cell>
        </row>
        <row r="13">
          <cell r="A13">
            <v>13510</v>
          </cell>
          <cell r="H13">
            <v>0.58498637883951365</v>
          </cell>
        </row>
        <row r="14">
          <cell r="A14">
            <v>13600</v>
          </cell>
          <cell r="H14">
            <v>0.60112906825680812</v>
          </cell>
        </row>
        <row r="15">
          <cell r="A15">
            <v>13700</v>
          </cell>
          <cell r="H15">
            <v>0.74207814322527033</v>
          </cell>
        </row>
        <row r="16">
          <cell r="A16">
            <v>13800</v>
          </cell>
          <cell r="H16">
            <v>0.59071137386959549</v>
          </cell>
        </row>
        <row r="17">
          <cell r="A17">
            <v>13900</v>
          </cell>
          <cell r="H17">
            <v>0.93696034236436854</v>
          </cell>
        </row>
        <row r="18">
          <cell r="A18">
            <v>13902</v>
          </cell>
          <cell r="H18">
            <v>0</v>
          </cell>
        </row>
        <row r="19">
          <cell r="A19">
            <v>14100</v>
          </cell>
          <cell r="H19">
            <v>0.8677309109305883</v>
          </cell>
        </row>
        <row r="20">
          <cell r="A20">
            <v>14111</v>
          </cell>
          <cell r="H20">
            <v>1</v>
          </cell>
        </row>
        <row r="21">
          <cell r="A21">
            <v>14160</v>
          </cell>
          <cell r="H21">
            <v>0.96096436337208524</v>
          </cell>
        </row>
        <row r="22">
          <cell r="A22">
            <v>14300</v>
          </cell>
          <cell r="H22">
            <v>0.52763844818117944</v>
          </cell>
        </row>
        <row r="23">
          <cell r="A23">
            <v>14350</v>
          </cell>
          <cell r="H23">
            <v>0.22759394275184094</v>
          </cell>
        </row>
        <row r="24">
          <cell r="A24">
            <v>14410</v>
          </cell>
          <cell r="H24">
            <v>0.587826405580536</v>
          </cell>
        </row>
        <row r="25">
          <cell r="A25">
            <v>14411</v>
          </cell>
          <cell r="H25">
            <v>0.43331119702442888</v>
          </cell>
        </row>
        <row r="26">
          <cell r="A26">
            <v>14420</v>
          </cell>
          <cell r="H26">
            <v>6.982092306898155E-2</v>
          </cell>
        </row>
        <row r="27">
          <cell r="A27">
            <v>14430</v>
          </cell>
          <cell r="H27">
            <v>0.31665771446094465</v>
          </cell>
        </row>
        <row r="28">
          <cell r="A28">
            <v>14435</v>
          </cell>
          <cell r="H28">
            <v>0.30944533647581546</v>
          </cell>
        </row>
        <row r="29">
          <cell r="A29">
            <v>14440</v>
          </cell>
          <cell r="H29">
            <v>0.45267772620304869</v>
          </cell>
        </row>
        <row r="30">
          <cell r="A30">
            <v>14445</v>
          </cell>
          <cell r="H30">
            <v>0.40755230689612015</v>
          </cell>
        </row>
        <row r="31">
          <cell r="A31">
            <v>14450</v>
          </cell>
          <cell r="H31">
            <v>0.16226042665244947</v>
          </cell>
        </row>
        <row r="32">
          <cell r="A32">
            <v>14460</v>
          </cell>
          <cell r="H32">
            <v>0.40074668702959121</v>
          </cell>
        </row>
        <row r="33">
          <cell r="A33">
            <v>14470</v>
          </cell>
          <cell r="H33">
            <v>0.42427408716694187</v>
          </cell>
        </row>
        <row r="34">
          <cell r="A34">
            <v>14480</v>
          </cell>
          <cell r="H34">
            <v>0.25060866659759068</v>
          </cell>
        </row>
        <row r="35">
          <cell r="A35">
            <v>14550</v>
          </cell>
          <cell r="H35">
            <v>0.51140130210527135</v>
          </cell>
        </row>
        <row r="36">
          <cell r="A36">
            <v>14600</v>
          </cell>
          <cell r="H36">
            <v>0.63778892557206146</v>
          </cell>
        </row>
        <row r="37">
          <cell r="A37">
            <v>14660</v>
          </cell>
          <cell r="H37">
            <v>0.98780589239342598</v>
          </cell>
        </row>
        <row r="38">
          <cell r="A38">
            <v>14700</v>
          </cell>
          <cell r="H38">
            <v>0.62953749499978429</v>
          </cell>
        </row>
        <row r="39">
          <cell r="A39">
            <v>14800</v>
          </cell>
          <cell r="H39">
            <v>0.85963693660477158</v>
          </cell>
        </row>
        <row r="40">
          <cell r="A40">
            <v>15010</v>
          </cell>
          <cell r="H40">
            <v>0.9988383389822254</v>
          </cell>
        </row>
        <row r="41">
          <cell r="A41">
            <v>15020</v>
          </cell>
          <cell r="H41">
            <v>0.90745262903057045</v>
          </cell>
        </row>
        <row r="42">
          <cell r="A42">
            <v>16094</v>
          </cell>
          <cell r="H42">
            <v>0.92291275386409044</v>
          </cell>
        </row>
        <row r="43">
          <cell r="A43">
            <v>16800</v>
          </cell>
          <cell r="H43">
            <v>0.79133314115275344</v>
          </cell>
        </row>
        <row r="44">
          <cell r="A44">
            <v>18025</v>
          </cell>
          <cell r="H44">
            <v>1</v>
          </cell>
        </row>
        <row r="45">
          <cell r="A45">
            <v>18210</v>
          </cell>
          <cell r="H45">
            <v>0.93147793007330604</v>
          </cell>
        </row>
        <row r="46">
          <cell r="A46">
            <v>22001</v>
          </cell>
          <cell r="H46">
            <v>0</v>
          </cell>
        </row>
        <row r="47">
          <cell r="A47">
            <v>22005</v>
          </cell>
          <cell r="H47">
            <v>0</v>
          </cell>
        </row>
        <row r="48">
          <cell r="A48">
            <v>22006</v>
          </cell>
          <cell r="H48">
            <v>0</v>
          </cell>
        </row>
        <row r="49">
          <cell r="A49">
            <v>22007</v>
          </cell>
          <cell r="H49">
            <v>0</v>
          </cell>
        </row>
        <row r="50">
          <cell r="A50">
            <v>22008</v>
          </cell>
          <cell r="H50">
            <v>0</v>
          </cell>
        </row>
        <row r="51">
          <cell r="A51">
            <v>23000</v>
          </cell>
          <cell r="H51">
            <v>0</v>
          </cell>
        </row>
        <row r="52">
          <cell r="A52">
            <v>23014</v>
          </cell>
          <cell r="H52">
            <v>0</v>
          </cell>
        </row>
        <row r="53">
          <cell r="A53">
            <v>23020</v>
          </cell>
          <cell r="H53">
            <v>0</v>
          </cell>
        </row>
        <row r="54">
          <cell r="A54">
            <v>23022</v>
          </cell>
          <cell r="H54">
            <v>0</v>
          </cell>
        </row>
        <row r="55">
          <cell r="A55">
            <v>23024</v>
          </cell>
          <cell r="H55">
            <v>0</v>
          </cell>
        </row>
        <row r="56">
          <cell r="A56">
            <v>23050</v>
          </cell>
          <cell r="H56">
            <v>0</v>
          </cell>
        </row>
        <row r="57">
          <cell r="A57">
            <v>23070</v>
          </cell>
          <cell r="H57">
            <v>0</v>
          </cell>
        </row>
        <row r="58">
          <cell r="A58">
            <v>23200</v>
          </cell>
          <cell r="H58">
            <v>0</v>
          </cell>
        </row>
        <row r="59">
          <cell r="A59">
            <v>23420</v>
          </cell>
          <cell r="H59">
            <v>0</v>
          </cell>
        </row>
        <row r="60">
          <cell r="A60">
            <v>23450</v>
          </cell>
          <cell r="H60">
            <v>0</v>
          </cell>
        </row>
        <row r="61">
          <cell r="A61">
            <v>23470</v>
          </cell>
          <cell r="H61">
            <v>0</v>
          </cell>
        </row>
        <row r="62">
          <cell r="A62">
            <v>23510</v>
          </cell>
          <cell r="H62">
            <v>0</v>
          </cell>
        </row>
        <row r="63">
          <cell r="A63">
            <v>23515</v>
          </cell>
          <cell r="H63">
            <v>0</v>
          </cell>
        </row>
        <row r="64">
          <cell r="A64">
            <v>23600</v>
          </cell>
          <cell r="H64">
            <v>0</v>
          </cell>
        </row>
        <row r="65">
          <cell r="A65">
            <v>23700</v>
          </cell>
          <cell r="H65">
            <v>0</v>
          </cell>
        </row>
        <row r="66">
          <cell r="A66">
            <v>23702</v>
          </cell>
          <cell r="H66">
            <v>0</v>
          </cell>
        </row>
        <row r="67">
          <cell r="A67">
            <v>23703</v>
          </cell>
          <cell r="H67">
            <v>0</v>
          </cell>
        </row>
        <row r="68">
          <cell r="A68">
            <v>23704</v>
          </cell>
          <cell r="H68">
            <v>0</v>
          </cell>
        </row>
        <row r="69">
          <cell r="A69">
            <v>23705</v>
          </cell>
          <cell r="H69">
            <v>0</v>
          </cell>
        </row>
        <row r="70">
          <cell r="A70">
            <v>23900</v>
          </cell>
          <cell r="H70">
            <v>0</v>
          </cell>
        </row>
        <row r="71">
          <cell r="A71">
            <v>23901</v>
          </cell>
          <cell r="H71">
            <v>0</v>
          </cell>
        </row>
        <row r="72">
          <cell r="A72">
            <v>23903</v>
          </cell>
          <cell r="H72">
            <v>0</v>
          </cell>
        </row>
        <row r="73">
          <cell r="A73">
            <v>24100</v>
          </cell>
          <cell r="H73">
            <v>0</v>
          </cell>
        </row>
        <row r="74">
          <cell r="A74">
            <v>24101</v>
          </cell>
          <cell r="H74">
            <v>0</v>
          </cell>
        </row>
        <row r="75">
          <cell r="A75">
            <v>24102</v>
          </cell>
          <cell r="H75">
            <v>0</v>
          </cell>
        </row>
        <row r="76">
          <cell r="A76">
            <v>24105</v>
          </cell>
          <cell r="H76">
            <v>0</v>
          </cell>
        </row>
        <row r="77">
          <cell r="A77">
            <v>24111</v>
          </cell>
          <cell r="H77">
            <v>0</v>
          </cell>
        </row>
        <row r="78">
          <cell r="A78">
            <v>24160</v>
          </cell>
          <cell r="H78">
            <v>0</v>
          </cell>
        </row>
        <row r="79">
          <cell r="A79">
            <v>24300</v>
          </cell>
          <cell r="H79">
            <v>0</v>
          </cell>
        </row>
        <row r="80">
          <cell r="A80">
            <v>24301</v>
          </cell>
          <cell r="H80">
            <v>0</v>
          </cell>
        </row>
        <row r="81">
          <cell r="A81">
            <v>24304</v>
          </cell>
          <cell r="H81">
            <v>0</v>
          </cell>
        </row>
        <row r="82">
          <cell r="A82">
            <v>24306</v>
          </cell>
          <cell r="H82">
            <v>0</v>
          </cell>
        </row>
        <row r="83">
          <cell r="A83">
            <v>24310</v>
          </cell>
          <cell r="H83">
            <v>0</v>
          </cell>
        </row>
        <row r="84">
          <cell r="A84">
            <v>24317</v>
          </cell>
          <cell r="H84">
            <v>0</v>
          </cell>
        </row>
        <row r="85">
          <cell r="A85">
            <v>24318</v>
          </cell>
          <cell r="H85">
            <v>0</v>
          </cell>
        </row>
        <row r="86">
          <cell r="A86">
            <v>24323</v>
          </cell>
          <cell r="H86">
            <v>0</v>
          </cell>
        </row>
        <row r="87">
          <cell r="A87">
            <v>24340</v>
          </cell>
          <cell r="H87">
            <v>0</v>
          </cell>
        </row>
        <row r="88">
          <cell r="A88">
            <v>24350</v>
          </cell>
          <cell r="H88">
            <v>0</v>
          </cell>
        </row>
        <row r="89">
          <cell r="A89">
            <v>24410</v>
          </cell>
          <cell r="H89">
            <v>0.1347372324161811</v>
          </cell>
        </row>
        <row r="90">
          <cell r="A90">
            <v>24430</v>
          </cell>
          <cell r="H90">
            <v>0</v>
          </cell>
        </row>
        <row r="91">
          <cell r="A91">
            <v>24433</v>
          </cell>
          <cell r="H91">
            <v>0</v>
          </cell>
        </row>
        <row r="92">
          <cell r="A92">
            <v>24460</v>
          </cell>
          <cell r="H92">
            <v>0</v>
          </cell>
        </row>
        <row r="93">
          <cell r="A93">
            <v>24481</v>
          </cell>
          <cell r="H93">
            <v>0</v>
          </cell>
        </row>
        <row r="94">
          <cell r="A94">
            <v>24550</v>
          </cell>
          <cell r="H94">
            <v>0</v>
          </cell>
        </row>
        <row r="95">
          <cell r="A95">
            <v>24552</v>
          </cell>
          <cell r="H95">
            <v>0</v>
          </cell>
        </row>
        <row r="96">
          <cell r="A96">
            <v>24558</v>
          </cell>
          <cell r="H96">
            <v>0</v>
          </cell>
        </row>
        <row r="97">
          <cell r="A97">
            <v>24600</v>
          </cell>
          <cell r="H97">
            <v>0</v>
          </cell>
        </row>
        <row r="98">
          <cell r="A98">
            <v>24604</v>
          </cell>
          <cell r="H98">
            <v>0</v>
          </cell>
        </row>
        <row r="99">
          <cell r="A99">
            <v>24609</v>
          </cell>
          <cell r="H99">
            <v>0</v>
          </cell>
        </row>
        <row r="100">
          <cell r="A100">
            <v>24613</v>
          </cell>
          <cell r="H100">
            <v>0</v>
          </cell>
        </row>
        <row r="101">
          <cell r="A101">
            <v>24650</v>
          </cell>
          <cell r="H101">
            <v>0</v>
          </cell>
        </row>
        <row r="102">
          <cell r="A102">
            <v>24651</v>
          </cell>
          <cell r="H102">
            <v>0</v>
          </cell>
        </row>
        <row r="103">
          <cell r="A103">
            <v>24665</v>
          </cell>
          <cell r="H103">
            <v>0</v>
          </cell>
        </row>
        <row r="104">
          <cell r="A104">
            <v>24667</v>
          </cell>
          <cell r="H104">
            <v>0</v>
          </cell>
        </row>
        <row r="105">
          <cell r="A105">
            <v>24668</v>
          </cell>
          <cell r="H105">
            <v>0</v>
          </cell>
        </row>
        <row r="106">
          <cell r="A106">
            <v>24669</v>
          </cell>
          <cell r="H106">
            <v>0</v>
          </cell>
        </row>
        <row r="107">
          <cell r="A107">
            <v>24800</v>
          </cell>
          <cell r="H107">
            <v>0</v>
          </cell>
        </row>
        <row r="108">
          <cell r="A108">
            <v>24804</v>
          </cell>
          <cell r="H108">
            <v>0</v>
          </cell>
        </row>
        <row r="109">
          <cell r="A109">
            <v>24805</v>
          </cell>
          <cell r="H109">
            <v>0</v>
          </cell>
        </row>
        <row r="110">
          <cell r="A110">
            <v>24806</v>
          </cell>
          <cell r="H110">
            <v>0</v>
          </cell>
        </row>
        <row r="111">
          <cell r="A111">
            <v>24807</v>
          </cell>
          <cell r="H111">
            <v>0</v>
          </cell>
        </row>
        <row r="112">
          <cell r="A112">
            <v>24811</v>
          </cell>
          <cell r="H112">
            <v>0</v>
          </cell>
        </row>
        <row r="113">
          <cell r="A113">
            <v>24812</v>
          </cell>
          <cell r="H113">
            <v>0</v>
          </cell>
        </row>
        <row r="114">
          <cell r="A114">
            <v>24817</v>
          </cell>
          <cell r="H114">
            <v>0</v>
          </cell>
        </row>
        <row r="115">
          <cell r="A115">
            <v>24818</v>
          </cell>
          <cell r="H115">
            <v>0</v>
          </cell>
        </row>
        <row r="116">
          <cell r="A116">
            <v>24820</v>
          </cell>
          <cell r="H116">
            <v>0</v>
          </cell>
        </row>
        <row r="117">
          <cell r="A117">
            <v>25013</v>
          </cell>
          <cell r="H117">
            <v>0</v>
          </cell>
        </row>
        <row r="118">
          <cell r="A118">
            <v>25020</v>
          </cell>
          <cell r="H118">
            <v>0</v>
          </cell>
        </row>
        <row r="119">
          <cell r="A119">
            <v>28025</v>
          </cell>
          <cell r="H119">
            <v>0.14640467078085095</v>
          </cell>
        </row>
        <row r="120">
          <cell r="A120">
            <v>28101</v>
          </cell>
          <cell r="H120">
            <v>0</v>
          </cell>
        </row>
        <row r="121">
          <cell r="A121">
            <v>28102</v>
          </cell>
          <cell r="H121">
            <v>0</v>
          </cell>
        </row>
        <row r="122">
          <cell r="A122">
            <v>28103</v>
          </cell>
          <cell r="H122">
            <v>0</v>
          </cell>
        </row>
        <row r="123">
          <cell r="A123">
            <v>28104</v>
          </cell>
          <cell r="H123">
            <v>0</v>
          </cell>
        </row>
        <row r="124">
          <cell r="A124">
            <v>28106</v>
          </cell>
          <cell r="H124">
            <v>0</v>
          </cell>
        </row>
        <row r="125">
          <cell r="A125">
            <v>28211</v>
          </cell>
          <cell r="H125">
            <v>0</v>
          </cell>
        </row>
        <row r="126">
          <cell r="A126">
            <v>53700</v>
          </cell>
          <cell r="H126">
            <v>0</v>
          </cell>
        </row>
        <row r="127">
          <cell r="A127">
            <v>53725</v>
          </cell>
          <cell r="H127">
            <v>0</v>
          </cell>
        </row>
        <row r="128">
          <cell r="A128">
            <v>53750</v>
          </cell>
          <cell r="H128">
            <v>0</v>
          </cell>
        </row>
        <row r="129">
          <cell r="A129">
            <v>54550</v>
          </cell>
          <cell r="H129">
            <v>0</v>
          </cell>
        </row>
        <row r="130">
          <cell r="A130">
            <v>54551</v>
          </cell>
          <cell r="H130">
            <v>0</v>
          </cell>
        </row>
        <row r="131">
          <cell r="A131">
            <v>54600</v>
          </cell>
          <cell r="H131">
            <v>0</v>
          </cell>
        </row>
        <row r="132">
          <cell r="A132">
            <v>54625</v>
          </cell>
          <cell r="H132">
            <v>0</v>
          </cell>
        </row>
        <row r="133">
          <cell r="A133">
            <v>54801</v>
          </cell>
          <cell r="H133">
            <v>0</v>
          </cell>
        </row>
        <row r="134">
          <cell r="A134">
            <v>54803</v>
          </cell>
          <cell r="H134">
            <v>0</v>
          </cell>
        </row>
        <row r="135">
          <cell r="A135">
            <v>54804</v>
          </cell>
          <cell r="H135">
            <v>0</v>
          </cell>
        </row>
        <row r="136">
          <cell r="A136">
            <v>63050</v>
          </cell>
          <cell r="H136">
            <v>0</v>
          </cell>
        </row>
        <row r="137">
          <cell r="A137">
            <v>63700</v>
          </cell>
          <cell r="H137">
            <v>0</v>
          </cell>
        </row>
        <row r="138">
          <cell r="A138">
            <v>63701</v>
          </cell>
          <cell r="H138">
            <v>0</v>
          </cell>
        </row>
        <row r="139">
          <cell r="A139">
            <v>63702</v>
          </cell>
          <cell r="H139">
            <v>0</v>
          </cell>
        </row>
        <row r="140">
          <cell r="A140">
            <v>63703</v>
          </cell>
          <cell r="H140">
            <v>0</v>
          </cell>
        </row>
        <row r="141">
          <cell r="A141">
            <v>63704</v>
          </cell>
          <cell r="H141">
            <v>0</v>
          </cell>
        </row>
        <row r="142">
          <cell r="A142">
            <v>63705</v>
          </cell>
          <cell r="H142">
            <v>0</v>
          </cell>
        </row>
        <row r="143">
          <cell r="A143">
            <v>63901</v>
          </cell>
          <cell r="H143">
            <v>0</v>
          </cell>
        </row>
        <row r="144">
          <cell r="A144">
            <v>63903</v>
          </cell>
          <cell r="H144">
            <v>0</v>
          </cell>
        </row>
        <row r="145">
          <cell r="A145">
            <v>64208</v>
          </cell>
          <cell r="H145">
            <v>0</v>
          </cell>
        </row>
        <row r="146">
          <cell r="A146">
            <v>64301</v>
          </cell>
          <cell r="H146">
            <v>0</v>
          </cell>
        </row>
        <row r="147">
          <cell r="A147">
            <v>64304</v>
          </cell>
          <cell r="H147">
            <v>0</v>
          </cell>
        </row>
        <row r="148">
          <cell r="A148">
            <v>64305</v>
          </cell>
          <cell r="H148">
            <v>0</v>
          </cell>
        </row>
        <row r="149">
          <cell r="A149">
            <v>64311</v>
          </cell>
          <cell r="H149">
            <v>0</v>
          </cell>
        </row>
        <row r="150">
          <cell r="A150">
            <v>64320</v>
          </cell>
          <cell r="H150">
            <v>0</v>
          </cell>
        </row>
        <row r="151">
          <cell r="A151">
            <v>64324</v>
          </cell>
          <cell r="H151">
            <v>0</v>
          </cell>
        </row>
        <row r="152">
          <cell r="A152">
            <v>66094</v>
          </cell>
          <cell r="H152">
            <v>0</v>
          </cell>
        </row>
        <row r="153">
          <cell r="A153">
            <v>74100</v>
          </cell>
          <cell r="H153">
            <v>0</v>
          </cell>
        </row>
        <row r="154">
          <cell r="A154">
            <v>74103</v>
          </cell>
          <cell r="H154">
            <v>0</v>
          </cell>
        </row>
        <row r="155">
          <cell r="A155">
            <v>74111</v>
          </cell>
          <cell r="H155">
            <v>0</v>
          </cell>
        </row>
        <row r="156">
          <cell r="A156">
            <v>74465</v>
          </cell>
          <cell r="H156">
            <v>0</v>
          </cell>
        </row>
        <row r="157">
          <cell r="A157">
            <v>74660</v>
          </cell>
          <cell r="H157">
            <v>0</v>
          </cell>
        </row>
        <row r="158">
          <cell r="A158">
            <v>75010</v>
          </cell>
          <cell r="H158">
            <v>0</v>
          </cell>
        </row>
        <row r="159">
          <cell r="A159">
            <v>84210</v>
          </cell>
          <cell r="H159">
            <v>0</v>
          </cell>
          <cell r="J159">
            <v>0.97050067191146439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Data"/>
      <sheetName val="Pivot"/>
      <sheetName val="B0112 Positions Vacant�Filled C"/>
      <sheetName val="Report Info"/>
    </sheetNames>
    <sheetDataSet>
      <sheetData sheetId="0">
        <row r="1">
          <cell r="A1" t="str">
            <v>BC</v>
          </cell>
          <cell r="C1" t="str">
            <v># Vacant</v>
          </cell>
          <cell r="E1" t="str">
            <v>Vacancy Rate</v>
          </cell>
        </row>
        <row r="2">
          <cell r="A2">
            <v>12000</v>
          </cell>
          <cell r="C2">
            <v>201</v>
          </cell>
          <cell r="E2">
            <v>3.091832025842178E-2</v>
          </cell>
        </row>
        <row r="3">
          <cell r="A3">
            <v>12001</v>
          </cell>
          <cell r="C3">
            <v>62</v>
          </cell>
          <cell r="E3">
            <v>8.5872576177285317E-2</v>
          </cell>
        </row>
        <row r="4">
          <cell r="A4">
            <v>13000</v>
          </cell>
          <cell r="C4">
            <v>4</v>
          </cell>
          <cell r="E4">
            <v>0.08</v>
          </cell>
        </row>
        <row r="5">
          <cell r="A5">
            <v>13005</v>
          </cell>
          <cell r="C5">
            <v>1</v>
          </cell>
          <cell r="E5">
            <v>1.3333333333333334E-2</v>
          </cell>
        </row>
        <row r="6">
          <cell r="A6">
            <v>13050</v>
          </cell>
          <cell r="C6">
            <v>8</v>
          </cell>
          <cell r="E6">
            <v>9.0909090909090912E-2</v>
          </cell>
        </row>
        <row r="7">
          <cell r="A7">
            <v>13100</v>
          </cell>
          <cell r="C7">
            <v>1</v>
          </cell>
          <cell r="E7">
            <v>0.1111111111111111</v>
          </cell>
        </row>
        <row r="8">
          <cell r="A8">
            <v>13200</v>
          </cell>
          <cell r="C8">
            <v>14</v>
          </cell>
          <cell r="E8">
            <v>7.6086956521739135E-2</v>
          </cell>
        </row>
        <row r="9">
          <cell r="A9">
            <v>13300</v>
          </cell>
          <cell r="C9">
            <v>41</v>
          </cell>
          <cell r="E9">
            <v>0.25465838509316768</v>
          </cell>
        </row>
        <row r="10">
          <cell r="A10">
            <v>13410</v>
          </cell>
          <cell r="C10">
            <v>41</v>
          </cell>
          <cell r="E10">
            <v>9.9514563106796114E-2</v>
          </cell>
        </row>
        <row r="11">
          <cell r="A11">
            <v>13510</v>
          </cell>
          <cell r="C11">
            <v>163</v>
          </cell>
          <cell r="E11">
            <v>0.1347107438016529</v>
          </cell>
        </row>
        <row r="12">
          <cell r="A12">
            <v>13600</v>
          </cell>
          <cell r="C12">
            <v>126</v>
          </cell>
          <cell r="E12">
            <v>0.14685314685314685</v>
          </cell>
        </row>
        <row r="13">
          <cell r="A13">
            <v>13700</v>
          </cell>
          <cell r="C13">
            <v>238</v>
          </cell>
          <cell r="E13">
            <v>0.13069741900054915</v>
          </cell>
        </row>
        <row r="14">
          <cell r="A14">
            <v>13800</v>
          </cell>
          <cell r="C14">
            <v>36</v>
          </cell>
          <cell r="E14">
            <v>9.7035040431266845E-2</v>
          </cell>
        </row>
        <row r="15">
          <cell r="A15">
            <v>13900</v>
          </cell>
          <cell r="C15">
            <v>46</v>
          </cell>
          <cell r="E15">
            <v>9.8501070663811557E-2</v>
          </cell>
        </row>
        <row r="16">
          <cell r="A16">
            <v>13902</v>
          </cell>
          <cell r="C16">
            <v>18</v>
          </cell>
          <cell r="E16">
            <v>0.12676056338028169</v>
          </cell>
        </row>
        <row r="17">
          <cell r="A17">
            <v>14100</v>
          </cell>
          <cell r="C17">
            <v>35</v>
          </cell>
          <cell r="E17">
            <v>9.2348284960422161E-2</v>
          </cell>
        </row>
        <row r="18">
          <cell r="A18">
            <v>14111</v>
          </cell>
          <cell r="C18">
            <v>2</v>
          </cell>
          <cell r="E18">
            <v>2.9850746268656716E-2</v>
          </cell>
        </row>
        <row r="19">
          <cell r="A19">
            <v>14160</v>
          </cell>
          <cell r="C19">
            <v>13</v>
          </cell>
          <cell r="E19">
            <v>6.6326530612244902E-2</v>
          </cell>
        </row>
        <row r="20">
          <cell r="A20">
            <v>14300</v>
          </cell>
          <cell r="C20">
            <v>152</v>
          </cell>
          <cell r="E20">
            <v>0.12827004219409283</v>
          </cell>
        </row>
        <row r="21">
          <cell r="A21">
            <v>14350</v>
          </cell>
          <cell r="C21">
            <v>72</v>
          </cell>
          <cell r="E21">
            <v>0.10300429184549356</v>
          </cell>
        </row>
        <row r="22">
          <cell r="A22">
            <v>14410</v>
          </cell>
          <cell r="C22">
            <v>150</v>
          </cell>
          <cell r="E22">
            <v>0.13953488372093023</v>
          </cell>
        </row>
        <row r="23">
          <cell r="A23">
            <v>14411</v>
          </cell>
          <cell r="C23">
            <v>6</v>
          </cell>
          <cell r="E23">
            <v>7.4999999999999997E-2</v>
          </cell>
        </row>
        <row r="24">
          <cell r="A24">
            <v>14420</v>
          </cell>
          <cell r="C24">
            <v>32</v>
          </cell>
          <cell r="E24">
            <v>8.7671232876712329E-2</v>
          </cell>
        </row>
        <row r="25">
          <cell r="A25">
            <v>14430</v>
          </cell>
          <cell r="C25">
            <v>246</v>
          </cell>
          <cell r="E25">
            <v>0.19617224880382775</v>
          </cell>
        </row>
        <row r="26">
          <cell r="A26">
            <v>14435</v>
          </cell>
          <cell r="C26">
            <v>90</v>
          </cell>
          <cell r="E26">
            <v>0.10285714285714286</v>
          </cell>
        </row>
        <row r="27">
          <cell r="A27">
            <v>14440</v>
          </cell>
          <cell r="C27">
            <v>71</v>
          </cell>
          <cell r="E27">
            <v>0.18983957219251338</v>
          </cell>
        </row>
        <row r="28">
          <cell r="A28">
            <v>14445</v>
          </cell>
          <cell r="C28">
            <v>74</v>
          </cell>
          <cell r="E28">
            <v>0.15481171548117154</v>
          </cell>
        </row>
        <row r="29">
          <cell r="A29">
            <v>14450</v>
          </cell>
          <cell r="C29">
            <v>80</v>
          </cell>
          <cell r="E29">
            <v>0.23529411764705882</v>
          </cell>
        </row>
        <row r="30">
          <cell r="A30">
            <v>14460</v>
          </cell>
          <cell r="C30">
            <v>3636</v>
          </cell>
          <cell r="E30">
            <v>0.3212297906175457</v>
          </cell>
        </row>
        <row r="31">
          <cell r="A31">
            <v>14470</v>
          </cell>
          <cell r="C31">
            <v>89</v>
          </cell>
          <cell r="E31">
            <v>0.15059221658206429</v>
          </cell>
        </row>
        <row r="32">
          <cell r="A32">
            <v>14480</v>
          </cell>
          <cell r="C32">
            <v>209</v>
          </cell>
          <cell r="E32">
            <v>0.20796019900497512</v>
          </cell>
        </row>
        <row r="33">
          <cell r="A33">
            <v>14550</v>
          </cell>
          <cell r="C33">
            <v>922</v>
          </cell>
          <cell r="E33">
            <v>0.17972709551656921</v>
          </cell>
        </row>
        <row r="34">
          <cell r="A34">
            <v>14600</v>
          </cell>
          <cell r="C34">
            <v>17</v>
          </cell>
          <cell r="E34">
            <v>9.4444444444444442E-2</v>
          </cell>
        </row>
        <row r="35">
          <cell r="A35">
            <v>14660</v>
          </cell>
          <cell r="C35">
            <v>16</v>
          </cell>
          <cell r="E35">
            <v>0.11510791366906475</v>
          </cell>
        </row>
        <row r="36">
          <cell r="A36">
            <v>14700</v>
          </cell>
          <cell r="C36">
            <v>127</v>
          </cell>
          <cell r="E36">
            <v>8.7405368203716444E-2</v>
          </cell>
        </row>
        <row r="37">
          <cell r="A37">
            <v>14800</v>
          </cell>
          <cell r="C37">
            <v>348</v>
          </cell>
          <cell r="E37">
            <v>0.16771084337349398</v>
          </cell>
        </row>
        <row r="38">
          <cell r="A38">
            <v>15010</v>
          </cell>
          <cell r="C38">
            <v>4856</v>
          </cell>
          <cell r="E38">
            <v>0.26134223131155482</v>
          </cell>
        </row>
        <row r="39">
          <cell r="A39">
            <v>15020</v>
          </cell>
          <cell r="C39">
            <v>72</v>
          </cell>
          <cell r="E39">
            <v>0.15384615384615385</v>
          </cell>
        </row>
        <row r="40">
          <cell r="A40">
            <v>16094</v>
          </cell>
          <cell r="C40">
            <v>47</v>
          </cell>
          <cell r="E40">
            <v>0.12600536193029491</v>
          </cell>
        </row>
        <row r="41">
          <cell r="A41">
            <v>16800</v>
          </cell>
          <cell r="C41">
            <v>20</v>
          </cell>
          <cell r="E41">
            <v>8.2987551867219914E-2</v>
          </cell>
        </row>
        <row r="42">
          <cell r="A42">
            <v>18025</v>
          </cell>
          <cell r="C42">
            <v>5</v>
          </cell>
          <cell r="E42">
            <v>7.6923076923076927E-2</v>
          </cell>
        </row>
        <row r="43">
          <cell r="A43">
            <v>18210</v>
          </cell>
          <cell r="C43">
            <v>5</v>
          </cell>
          <cell r="E43">
            <v>8.3333333333333329E-2</v>
          </cell>
        </row>
        <row r="44">
          <cell r="A44">
            <v>84210</v>
          </cell>
          <cell r="C44">
            <v>2172</v>
          </cell>
          <cell r="E44">
            <v>0.1949905736601131</v>
          </cell>
        </row>
        <row r="46">
          <cell r="C46">
            <v>14564</v>
          </cell>
          <cell r="E46">
            <v>0.19880693995113094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cent Receipt"/>
      <sheetName val="Pivot"/>
      <sheetName val="Data Cleaned"/>
      <sheetName val="B0149-1 Summary Positions by Fu"/>
      <sheetName val="Report Info"/>
    </sheetNames>
    <sheetDataSet>
      <sheetData sheetId="0">
        <row r="1">
          <cell r="A1" t="str">
            <v>Budget Code</v>
          </cell>
          <cell r="B1" t="str">
            <v>Name</v>
          </cell>
          <cell r="C1" t="str">
            <v>Appropriated</v>
          </cell>
          <cell r="D1" t="str">
            <v>Federal</v>
          </cell>
          <cell r="E1" t="str">
            <v>Highway Funds</v>
          </cell>
          <cell r="F1" t="str">
            <v>Receipts</v>
          </cell>
          <cell r="G1" t="str">
            <v>Undesignated</v>
          </cell>
          <cell r="H1" t="str">
            <v>Grand Total</v>
          </cell>
          <cell r="I1" t="str">
            <v>% GF</v>
          </cell>
          <cell r="J1" t="str">
            <v>% Receipt</v>
          </cell>
        </row>
        <row r="2">
          <cell r="A2">
            <v>4210</v>
          </cell>
          <cell r="B2" t="str">
            <v>Port  Authority - 04210</v>
          </cell>
          <cell r="C2"/>
          <cell r="D2"/>
          <cell r="E2"/>
          <cell r="F2">
            <v>15614226</v>
          </cell>
          <cell r="G2"/>
          <cell r="H2">
            <v>15614226</v>
          </cell>
          <cell r="I2">
            <v>0</v>
          </cell>
          <cell r="J2">
            <v>1</v>
          </cell>
        </row>
        <row r="3">
          <cell r="A3">
            <v>4280</v>
          </cell>
          <cell r="B3" t="str">
            <v>DOT - NC GTP - 04280</v>
          </cell>
          <cell r="C3"/>
          <cell r="D3"/>
          <cell r="E3"/>
          <cell r="F3">
            <v>1400410</v>
          </cell>
          <cell r="G3"/>
          <cell r="H3">
            <v>1400410</v>
          </cell>
          <cell r="I3">
            <v>0</v>
          </cell>
          <cell r="J3">
            <v>1</v>
          </cell>
        </row>
        <row r="4">
          <cell r="A4">
            <v>12000</v>
          </cell>
          <cell r="B4" t="str">
            <v>AOC-GENERAL - 12000</v>
          </cell>
          <cell r="C4">
            <v>413255232.80000001</v>
          </cell>
          <cell r="D4"/>
          <cell r="E4"/>
          <cell r="F4">
            <v>461257</v>
          </cell>
          <cell r="G4">
            <v>57413</v>
          </cell>
          <cell r="H4">
            <v>413773902.80000001</v>
          </cell>
          <cell r="I4">
            <v>0.99874648933514132</v>
          </cell>
          <cell r="J4">
            <v>1.1147561430981576E-3</v>
          </cell>
        </row>
        <row r="5">
          <cell r="A5">
            <v>12001</v>
          </cell>
          <cell r="B5" t="str">
            <v>AOC- INDIGENT DEFEN - 12001</v>
          </cell>
          <cell r="C5">
            <v>43333545</v>
          </cell>
          <cell r="D5"/>
          <cell r="E5"/>
          <cell r="F5">
            <v>390547</v>
          </cell>
          <cell r="G5"/>
          <cell r="H5">
            <v>43724092</v>
          </cell>
          <cell r="I5">
            <v>0.99106792200510418</v>
          </cell>
          <cell r="J5">
            <v>8.9320779948958116E-3</v>
          </cell>
        </row>
        <row r="6">
          <cell r="A6">
            <v>13000</v>
          </cell>
          <cell r="B6" t="str">
            <v>OSBM-GOV. OFFICE-GE - 13000</v>
          </cell>
          <cell r="C6">
            <v>3535815</v>
          </cell>
          <cell r="D6"/>
          <cell r="E6"/>
          <cell r="F6">
            <v>651448</v>
          </cell>
          <cell r="G6"/>
          <cell r="H6">
            <v>4187263</v>
          </cell>
          <cell r="I6">
            <v>0.84442152308082874</v>
          </cell>
          <cell r="J6">
            <v>0.15557847691917132</v>
          </cell>
        </row>
        <row r="7">
          <cell r="A7">
            <v>13050</v>
          </cell>
          <cell r="B7" t="str">
            <v>DMVA - 13050</v>
          </cell>
          <cell r="C7">
            <v>4331518</v>
          </cell>
          <cell r="D7"/>
          <cell r="E7"/>
          <cell r="F7"/>
          <cell r="G7"/>
          <cell r="H7">
            <v>4331518</v>
          </cell>
          <cell r="I7">
            <v>1</v>
          </cell>
          <cell r="J7">
            <v>0</v>
          </cell>
        </row>
        <row r="8">
          <cell r="A8">
            <v>13100</v>
          </cell>
          <cell r="B8" t="str">
            <v>LT. GOVER - 13100</v>
          </cell>
          <cell r="C8">
            <v>784116</v>
          </cell>
          <cell r="D8"/>
          <cell r="E8"/>
          <cell r="F8"/>
          <cell r="G8"/>
          <cell r="H8">
            <v>784116</v>
          </cell>
          <cell r="I8">
            <v>1</v>
          </cell>
          <cell r="J8">
            <v>0</v>
          </cell>
        </row>
        <row r="9">
          <cell r="A9">
            <v>13200</v>
          </cell>
          <cell r="B9" t="str">
            <v>SEC. OF STATE-GENER - 13200</v>
          </cell>
          <cell r="C9">
            <v>9387311</v>
          </cell>
          <cell r="D9">
            <v>110336</v>
          </cell>
          <cell r="E9"/>
          <cell r="F9">
            <v>63038</v>
          </cell>
          <cell r="G9"/>
          <cell r="H9">
            <v>9560685</v>
          </cell>
          <cell r="I9">
            <v>0.98186594370591651</v>
          </cell>
          <cell r="J9">
            <v>1.8134056294083531E-2</v>
          </cell>
        </row>
        <row r="10">
          <cell r="A10">
            <v>13300</v>
          </cell>
          <cell r="B10" t="str">
            <v>OSA - 13300</v>
          </cell>
          <cell r="C10">
            <v>10184413</v>
          </cell>
          <cell r="D10"/>
          <cell r="E10"/>
          <cell r="F10">
            <v>3705809</v>
          </cell>
          <cell r="G10"/>
          <cell r="H10">
            <v>13890222</v>
          </cell>
          <cell r="I10">
            <v>0.73320735982477458</v>
          </cell>
          <cell r="J10">
            <v>0.26679264017522542</v>
          </cell>
        </row>
        <row r="11">
          <cell r="A11">
            <v>13410</v>
          </cell>
          <cell r="B11" t="str">
            <v>DST - GENER - 13410</v>
          </cell>
          <cell r="C11">
            <v>857778</v>
          </cell>
          <cell r="D11"/>
          <cell r="E11"/>
          <cell r="F11">
            <v>29363295.949999999</v>
          </cell>
          <cell r="G11"/>
          <cell r="H11">
            <v>30221073.949999999</v>
          </cell>
          <cell r="I11">
            <v>2.8383438703044502E-2</v>
          </cell>
          <cell r="J11">
            <v>0.97161656129695551</v>
          </cell>
        </row>
        <row r="12">
          <cell r="A12">
            <v>13510</v>
          </cell>
          <cell r="B12" t="str">
            <v>DPI-GENERAL - 13510</v>
          </cell>
          <cell r="C12">
            <v>48771766.990000002</v>
          </cell>
          <cell r="D12">
            <v>26144619</v>
          </cell>
          <cell r="E12"/>
          <cell r="F12">
            <v>6279613</v>
          </cell>
          <cell r="G12"/>
          <cell r="H12">
            <v>81195998.99000001</v>
          </cell>
          <cell r="I12">
            <v>0.60066712149211521</v>
          </cell>
          <cell r="J12">
            <v>0.39933287850788468</v>
          </cell>
        </row>
        <row r="13">
          <cell r="A13">
            <v>13600</v>
          </cell>
          <cell r="B13" t="str">
            <v>JUSTICE-GENERAL - 13600</v>
          </cell>
          <cell r="C13">
            <v>36054001</v>
          </cell>
          <cell r="D13">
            <v>3588349</v>
          </cell>
          <cell r="E13"/>
          <cell r="F13">
            <v>19071663</v>
          </cell>
          <cell r="G13"/>
          <cell r="H13">
            <v>58714013</v>
          </cell>
          <cell r="I13">
            <v>0.61406126336484612</v>
          </cell>
          <cell r="J13">
            <v>0.38593873663515388</v>
          </cell>
        </row>
        <row r="14">
          <cell r="A14">
            <v>13700</v>
          </cell>
          <cell r="B14" t="str">
            <v>DACS-GENERAL - 13700</v>
          </cell>
          <cell r="C14">
            <v>73017058.200000003</v>
          </cell>
          <cell r="D14">
            <v>8536016</v>
          </cell>
          <cell r="E14"/>
          <cell r="F14">
            <v>16902394.399999999</v>
          </cell>
          <cell r="G14"/>
          <cell r="H14">
            <v>98455468.599999994</v>
          </cell>
          <cell r="I14">
            <v>0.74162521633663736</v>
          </cell>
          <cell r="J14">
            <v>0.25837478366336269</v>
          </cell>
        </row>
        <row r="15">
          <cell r="A15">
            <v>13800</v>
          </cell>
          <cell r="B15" t="str">
            <v>LABOR-GENERAL - 13800</v>
          </cell>
          <cell r="C15">
            <v>13859113</v>
          </cell>
          <cell r="D15">
            <v>4625552</v>
          </cell>
          <cell r="E15"/>
          <cell r="F15">
            <v>5894509</v>
          </cell>
          <cell r="G15"/>
          <cell r="H15">
            <v>24379174</v>
          </cell>
          <cell r="I15">
            <v>0.56848164749142038</v>
          </cell>
          <cell r="J15">
            <v>0.43151835250857967</v>
          </cell>
        </row>
        <row r="16">
          <cell r="A16">
            <v>13900</v>
          </cell>
          <cell r="B16" t="str">
            <v>DOI-GENERAL - 13900</v>
          </cell>
          <cell r="C16">
            <v>28063059</v>
          </cell>
          <cell r="D16">
            <v>769256</v>
          </cell>
          <cell r="E16"/>
          <cell r="F16">
            <v>2384123</v>
          </cell>
          <cell r="G16"/>
          <cell r="H16">
            <v>31216438</v>
          </cell>
          <cell r="I16">
            <v>0.89898338176828507</v>
          </cell>
          <cell r="J16">
            <v>0.10101661823171497</v>
          </cell>
        </row>
        <row r="17">
          <cell r="A17">
            <v>13902</v>
          </cell>
          <cell r="B17" t="str">
            <v>DOI IC- GENERAL - 13902</v>
          </cell>
          <cell r="C17">
            <v>3543762</v>
          </cell>
          <cell r="D17"/>
          <cell r="E17"/>
          <cell r="F17">
            <v>5793683</v>
          </cell>
          <cell r="G17"/>
          <cell r="H17">
            <v>9337445</v>
          </cell>
          <cell r="I17">
            <v>0.37952159289827142</v>
          </cell>
          <cell r="J17">
            <v>0.62047840710172852</v>
          </cell>
        </row>
        <row r="18">
          <cell r="A18">
            <v>14100</v>
          </cell>
          <cell r="B18" t="str">
            <v>DOA-GENERAL - 14100</v>
          </cell>
          <cell r="C18">
            <v>20009509</v>
          </cell>
          <cell r="D18">
            <v>48542</v>
          </cell>
          <cell r="E18"/>
          <cell r="F18">
            <v>2991186</v>
          </cell>
          <cell r="G18"/>
          <cell r="H18">
            <v>23049237</v>
          </cell>
          <cell r="I18">
            <v>0.86812023322073528</v>
          </cell>
          <cell r="J18">
            <v>0.13187976677926475</v>
          </cell>
        </row>
        <row r="19">
          <cell r="A19">
            <v>14111</v>
          </cell>
          <cell r="B19" t="str">
            <v>OSHR GENERAL - 14111</v>
          </cell>
          <cell r="C19">
            <v>5134539</v>
          </cell>
          <cell r="D19"/>
          <cell r="E19"/>
          <cell r="F19">
            <v>69202</v>
          </cell>
          <cell r="G19"/>
          <cell r="H19">
            <v>5203741</v>
          </cell>
          <cell r="I19">
            <v>0.98670149033166721</v>
          </cell>
          <cell r="J19">
            <v>1.329850966833284E-2</v>
          </cell>
        </row>
        <row r="20">
          <cell r="A20">
            <v>14160</v>
          </cell>
          <cell r="B20" t="str">
            <v>OSC-GENERAL - 14160</v>
          </cell>
          <cell r="C20">
            <v>14973264</v>
          </cell>
          <cell r="D20"/>
          <cell r="E20"/>
          <cell r="F20">
            <v>563627</v>
          </cell>
          <cell r="G20"/>
          <cell r="H20">
            <v>15536891</v>
          </cell>
          <cell r="I20">
            <v>0.96372330860788047</v>
          </cell>
          <cell r="J20">
            <v>3.6276691392119566E-2</v>
          </cell>
        </row>
        <row r="21">
          <cell r="A21">
            <v>14300</v>
          </cell>
          <cell r="B21" t="str">
            <v>DENR-GENERAL - 14300</v>
          </cell>
          <cell r="C21">
            <v>35278920.93</v>
          </cell>
          <cell r="D21">
            <v>18445598</v>
          </cell>
          <cell r="E21"/>
          <cell r="F21">
            <v>13989428.59</v>
          </cell>
          <cell r="G21"/>
          <cell r="H21">
            <v>67713947.519999996</v>
          </cell>
          <cell r="I21">
            <v>0.52099932468979182</v>
          </cell>
          <cell r="J21">
            <v>0.47900067531020823</v>
          </cell>
        </row>
        <row r="22">
          <cell r="A22">
            <v>14350</v>
          </cell>
          <cell r="B22" t="str">
            <v>WILDLIFE RESOURCES - 14350</v>
          </cell>
          <cell r="C22">
            <v>8160504</v>
          </cell>
          <cell r="D22"/>
          <cell r="E22"/>
          <cell r="F22">
            <v>31153518</v>
          </cell>
          <cell r="G22"/>
          <cell r="H22">
            <v>39314022</v>
          </cell>
          <cell r="I22">
            <v>0.20757235166628335</v>
          </cell>
          <cell r="J22">
            <v>0.79242764833371671</v>
          </cell>
        </row>
        <row r="23">
          <cell r="A23">
            <v>14410</v>
          </cell>
          <cell r="B23" t="str">
            <v>DHHS-CEN. AD.-GEN - 14410</v>
          </cell>
          <cell r="C23">
            <v>47089487.560000002</v>
          </cell>
          <cell r="D23">
            <v>32294804.439999998</v>
          </cell>
          <cell r="E23"/>
          <cell r="F23">
            <v>79861</v>
          </cell>
          <cell r="G23">
            <v>66560</v>
          </cell>
          <cell r="H23">
            <v>79530713</v>
          </cell>
          <cell r="I23">
            <v>0.59209185714203272</v>
          </cell>
          <cell r="J23">
            <v>0.40707123347429308</v>
          </cell>
        </row>
        <row r="24">
          <cell r="A24">
            <v>14411</v>
          </cell>
          <cell r="B24" t="str">
            <v>DHHS AGING GENERAL - 14411</v>
          </cell>
          <cell r="C24">
            <v>2131433</v>
          </cell>
          <cell r="D24">
            <v>2723476</v>
          </cell>
          <cell r="E24"/>
          <cell r="F24"/>
          <cell r="G24"/>
          <cell r="H24">
            <v>4854909</v>
          </cell>
          <cell r="I24">
            <v>0.43902635456194955</v>
          </cell>
          <cell r="J24">
            <v>0.56097364543805039</v>
          </cell>
        </row>
        <row r="25">
          <cell r="A25">
            <v>14420</v>
          </cell>
          <cell r="B25" t="str">
            <v>DHHS-CHILD DEVELOP. - 14420</v>
          </cell>
          <cell r="C25">
            <v>1722840</v>
          </cell>
          <cell r="D25">
            <v>15513375</v>
          </cell>
          <cell r="E25"/>
          <cell r="F25">
            <v>1456106</v>
          </cell>
          <cell r="G25"/>
          <cell r="H25">
            <v>18692321</v>
          </cell>
          <cell r="I25">
            <v>9.2168329443946526E-2</v>
          </cell>
          <cell r="J25">
            <v>0.90783167055605352</v>
          </cell>
        </row>
        <row r="26">
          <cell r="A26">
            <v>14430</v>
          </cell>
          <cell r="B26" t="str">
            <v>DHHS-HEALTH SERVICE - 14430</v>
          </cell>
          <cell r="C26">
            <v>37584411</v>
          </cell>
          <cell r="D26">
            <v>50982702</v>
          </cell>
          <cell r="E26"/>
          <cell r="F26">
            <v>30450082</v>
          </cell>
          <cell r="G26"/>
          <cell r="H26">
            <v>119017195</v>
          </cell>
          <cell r="I26">
            <v>0.31578975626168976</v>
          </cell>
          <cell r="J26">
            <v>0.6842102437383103</v>
          </cell>
        </row>
        <row r="27">
          <cell r="A27">
            <v>14440</v>
          </cell>
          <cell r="B27" t="str">
            <v>DHHS-SOCIAL SERVICE - 14440</v>
          </cell>
          <cell r="C27">
            <v>9460578</v>
          </cell>
          <cell r="D27">
            <v>10786786</v>
          </cell>
          <cell r="E27"/>
          <cell r="F27">
            <v>536377</v>
          </cell>
          <cell r="G27"/>
          <cell r="H27">
            <v>20783741</v>
          </cell>
          <cell r="I27">
            <v>0.45519129592694596</v>
          </cell>
          <cell r="J27">
            <v>0.54480870407305404</v>
          </cell>
        </row>
        <row r="28">
          <cell r="A28">
            <v>14445</v>
          </cell>
          <cell r="B28" t="str">
            <v>DHHS-MEDICAL ASSIST - 14445</v>
          </cell>
          <cell r="C28">
            <v>13773423</v>
          </cell>
          <cell r="D28">
            <v>20355475</v>
          </cell>
          <cell r="E28"/>
          <cell r="F28">
            <v>816299</v>
          </cell>
          <cell r="G28"/>
          <cell r="H28">
            <v>34945197</v>
          </cell>
          <cell r="I28">
            <v>0.39414352135430802</v>
          </cell>
          <cell r="J28">
            <v>0.60585647864569203</v>
          </cell>
        </row>
        <row r="29">
          <cell r="A29">
            <v>14450</v>
          </cell>
          <cell r="B29" t="str">
            <v>DHHS-BLIND&amp;DEAF/HH- - 14450</v>
          </cell>
          <cell r="C29">
            <v>2711261</v>
          </cell>
          <cell r="D29">
            <v>9305996</v>
          </cell>
          <cell r="E29"/>
          <cell r="F29">
            <v>4566406</v>
          </cell>
          <cell r="G29"/>
          <cell r="H29">
            <v>16583663</v>
          </cell>
          <cell r="I29">
            <v>0.16348987554800168</v>
          </cell>
          <cell r="J29">
            <v>0.83651012445199835</v>
          </cell>
        </row>
        <row r="30">
          <cell r="A30">
            <v>14460</v>
          </cell>
          <cell r="B30" t="str">
            <v>DHHS-DMH/DD/SAS-GEN - 14460</v>
          </cell>
          <cell r="C30">
            <v>219053907.53999999</v>
          </cell>
          <cell r="D30">
            <v>4938136.18</v>
          </cell>
          <cell r="E30"/>
          <cell r="F30">
            <v>309074719.85000002</v>
          </cell>
          <cell r="G30"/>
          <cell r="H30">
            <v>533066763.57000005</v>
          </cell>
          <cell r="I30">
            <v>0.41093146770767441</v>
          </cell>
          <cell r="J30">
            <v>0.58906853229232548</v>
          </cell>
        </row>
        <row r="31">
          <cell r="A31">
            <v>14470</v>
          </cell>
          <cell r="B31" t="str">
            <v>DHHS-FACILITY SERVI - 14470</v>
          </cell>
          <cell r="C31">
            <v>16130430.800000001</v>
          </cell>
          <cell r="D31">
            <v>17950867.199999999</v>
          </cell>
          <cell r="E31"/>
          <cell r="F31">
            <v>3574137</v>
          </cell>
          <cell r="G31"/>
          <cell r="H31">
            <v>37655435</v>
          </cell>
          <cell r="I31">
            <v>0.42836925931143804</v>
          </cell>
          <cell r="J31">
            <v>0.5716307406885619</v>
          </cell>
        </row>
        <row r="32">
          <cell r="A32">
            <v>14480</v>
          </cell>
          <cell r="B32" t="str">
            <v>DHHS-VOCATIONAL REH - 14480</v>
          </cell>
          <cell r="C32">
            <v>11851664.52</v>
          </cell>
          <cell r="D32">
            <v>32725192.059999999</v>
          </cell>
          <cell r="E32"/>
          <cell r="F32">
            <v>1835560.42</v>
          </cell>
          <cell r="G32"/>
          <cell r="H32">
            <v>46412417</v>
          </cell>
          <cell r="I32">
            <v>0.25535546920557917</v>
          </cell>
          <cell r="J32">
            <v>0.74464453079442072</v>
          </cell>
        </row>
        <row r="33">
          <cell r="A33">
            <v>14550</v>
          </cell>
          <cell r="B33" t="str">
            <v>DPS - 14550</v>
          </cell>
          <cell r="C33">
            <v>1202711977.5999999</v>
          </cell>
          <cell r="D33">
            <v>17872012.649999999</v>
          </cell>
          <cell r="E33"/>
          <cell r="F33">
            <v>273069200.44</v>
          </cell>
          <cell r="G33"/>
          <cell r="H33">
            <v>1493653190.6900001</v>
          </cell>
          <cell r="I33">
            <v>0.80521501583938737</v>
          </cell>
          <cell r="J33">
            <v>0.19478498416061249</v>
          </cell>
        </row>
        <row r="34">
          <cell r="A34">
            <v>14600</v>
          </cell>
          <cell r="B34" t="str">
            <v>COMMERCE-GENERAL - 14600</v>
          </cell>
          <cell r="C34">
            <v>7256672</v>
          </cell>
          <cell r="D34">
            <v>1582179</v>
          </cell>
          <cell r="E34"/>
          <cell r="F34">
            <v>2865656</v>
          </cell>
          <cell r="G34"/>
          <cell r="H34">
            <v>11704507</v>
          </cell>
          <cell r="I34">
            <v>0.61998954761614478</v>
          </cell>
          <cell r="J34">
            <v>0.38001045238385522</v>
          </cell>
        </row>
        <row r="35">
          <cell r="A35">
            <v>14660</v>
          </cell>
          <cell r="B35" t="str">
            <v>DIT GENERAL FUND - 14660</v>
          </cell>
          <cell r="C35">
            <v>11693455</v>
          </cell>
          <cell r="D35"/>
          <cell r="E35"/>
          <cell r="F35">
            <v>163725</v>
          </cell>
          <cell r="G35"/>
          <cell r="H35">
            <v>11857180</v>
          </cell>
          <cell r="I35">
            <v>0.98619191072413503</v>
          </cell>
          <cell r="J35">
            <v>1.3808089275864919E-2</v>
          </cell>
        </row>
        <row r="36">
          <cell r="A36">
            <v>14700</v>
          </cell>
          <cell r="B36" t="str">
            <v>REVENUE-GENERAL - 14700</v>
          </cell>
          <cell r="C36">
            <v>60107395.060000002</v>
          </cell>
          <cell r="D36"/>
          <cell r="E36"/>
          <cell r="F36">
            <v>34529568.939999998</v>
          </cell>
          <cell r="G36"/>
          <cell r="H36">
            <v>94636964</v>
          </cell>
          <cell r="I36">
            <v>0.63513655256311907</v>
          </cell>
          <cell r="J36">
            <v>0.36486344743688098</v>
          </cell>
        </row>
        <row r="37">
          <cell r="A37">
            <v>14800</v>
          </cell>
          <cell r="B37" t="str">
            <v>CULT. RES.-GENERAL - 14800</v>
          </cell>
          <cell r="C37">
            <v>92623956</v>
          </cell>
          <cell r="D37">
            <v>1608506</v>
          </cell>
          <cell r="E37"/>
          <cell r="F37">
            <v>12395900</v>
          </cell>
          <cell r="G37">
            <v>100</v>
          </cell>
          <cell r="H37">
            <v>106628462</v>
          </cell>
          <cell r="I37">
            <v>0.86866071462233041</v>
          </cell>
          <cell r="J37">
            <v>0.1313383475417661</v>
          </cell>
        </row>
        <row r="38">
          <cell r="A38">
            <v>16094</v>
          </cell>
          <cell r="B38" t="str">
            <v>NCSSM-GENERAL - 16094</v>
          </cell>
          <cell r="C38">
            <v>19951129.219999999</v>
          </cell>
          <cell r="D38"/>
          <cell r="E38"/>
          <cell r="F38">
            <v>1836224.63</v>
          </cell>
          <cell r="G38"/>
          <cell r="H38">
            <v>21787353.849999998</v>
          </cell>
          <cell r="I38">
            <v>0.91572062203414395</v>
          </cell>
          <cell r="J38">
            <v>8.4279377965856106E-2</v>
          </cell>
        </row>
        <row r="39">
          <cell r="A39">
            <v>16800</v>
          </cell>
          <cell r="B39" t="str">
            <v>COMM. COLLEGES-GENE - 16800</v>
          </cell>
          <cell r="C39">
            <v>15582986</v>
          </cell>
          <cell r="D39">
            <v>1214856</v>
          </cell>
          <cell r="E39"/>
          <cell r="F39">
            <v>2241742</v>
          </cell>
          <cell r="G39"/>
          <cell r="H39">
            <v>19039584</v>
          </cell>
          <cell r="I39">
            <v>0.81845202080045443</v>
          </cell>
          <cell r="J39">
            <v>0.18154797919954554</v>
          </cell>
        </row>
        <row r="40">
          <cell r="A40">
            <v>18025</v>
          </cell>
          <cell r="B40" t="str">
            <v>ST. BD. OF ELECT.-G - 18025</v>
          </cell>
          <cell r="C40">
            <v>4426636</v>
          </cell>
          <cell r="D40"/>
          <cell r="E40"/>
          <cell r="F40"/>
          <cell r="G40"/>
          <cell r="H40">
            <v>4426636</v>
          </cell>
          <cell r="I40">
            <v>1</v>
          </cell>
          <cell r="J40">
            <v>0</v>
          </cell>
        </row>
        <row r="41">
          <cell r="A41">
            <v>18210</v>
          </cell>
          <cell r="B41" t="str">
            <v>OFF. ADMIN. HEARING - 18210</v>
          </cell>
          <cell r="C41">
            <v>3950564</v>
          </cell>
          <cell r="D41"/>
          <cell r="E41"/>
          <cell r="F41">
            <v>284276</v>
          </cell>
          <cell r="G41"/>
          <cell r="H41">
            <v>4234840</v>
          </cell>
          <cell r="I41">
            <v>0.9328720801730408</v>
          </cell>
          <cell r="J41">
            <v>6.7127919826959218E-2</v>
          </cell>
        </row>
        <row r="42">
          <cell r="A42">
            <v>22001</v>
          </cell>
          <cell r="B42" t="str">
            <v>AOC-SPECIAL FUND - 22001</v>
          </cell>
          <cell r="C42"/>
          <cell r="D42">
            <v>749691</v>
          </cell>
          <cell r="E42"/>
          <cell r="F42">
            <v>10147402</v>
          </cell>
          <cell r="G42"/>
          <cell r="H42">
            <v>10897093</v>
          </cell>
          <cell r="I42">
            <v>0</v>
          </cell>
          <cell r="J42">
            <v>1</v>
          </cell>
        </row>
        <row r="43">
          <cell r="A43">
            <v>22005</v>
          </cell>
          <cell r="B43" t="str">
            <v>AOC-SPEC FUND MISC - 22005</v>
          </cell>
          <cell r="C43"/>
          <cell r="D43"/>
          <cell r="E43"/>
          <cell r="F43">
            <v>94979</v>
          </cell>
          <cell r="G43"/>
          <cell r="H43">
            <v>94979</v>
          </cell>
          <cell r="I43">
            <v>0</v>
          </cell>
          <cell r="J43">
            <v>1</v>
          </cell>
        </row>
        <row r="44">
          <cell r="A44">
            <v>22006</v>
          </cell>
          <cell r="B44" t="str">
            <v>AOC COURT INFORMATION T - 22006</v>
          </cell>
          <cell r="C44"/>
          <cell r="D44"/>
          <cell r="E44"/>
          <cell r="F44">
            <v>13658880</v>
          </cell>
          <cell r="G44"/>
          <cell r="H44">
            <v>13658880</v>
          </cell>
          <cell r="I44">
            <v>0</v>
          </cell>
          <cell r="J44">
            <v>1</v>
          </cell>
        </row>
        <row r="45">
          <cell r="A45">
            <v>22007</v>
          </cell>
          <cell r="B45" t="str">
            <v>AOC APPELLATE COURTS PR - 22007</v>
          </cell>
          <cell r="C45"/>
          <cell r="D45"/>
          <cell r="E45"/>
          <cell r="F45">
            <v>441316</v>
          </cell>
          <cell r="G45"/>
          <cell r="H45">
            <v>441316</v>
          </cell>
          <cell r="I45">
            <v>0</v>
          </cell>
          <cell r="J45">
            <v>1</v>
          </cell>
        </row>
        <row r="46">
          <cell r="A46">
            <v>22008</v>
          </cell>
          <cell r="B46" t="str">
            <v>AOC-SPEC REV-GF - 22008</v>
          </cell>
          <cell r="C46"/>
          <cell r="D46"/>
          <cell r="E46"/>
          <cell r="F46">
            <v>643309</v>
          </cell>
          <cell r="G46"/>
          <cell r="H46">
            <v>643309</v>
          </cell>
          <cell r="I46">
            <v>0</v>
          </cell>
          <cell r="J46">
            <v>1</v>
          </cell>
        </row>
        <row r="47">
          <cell r="A47">
            <v>23000</v>
          </cell>
          <cell r="B47" t="str">
            <v>GOVERNOR'S OFFICE-S - 23000</v>
          </cell>
          <cell r="C47"/>
          <cell r="D47"/>
          <cell r="E47"/>
          <cell r="F47">
            <v>1305558</v>
          </cell>
          <cell r="G47"/>
          <cell r="H47">
            <v>1305558</v>
          </cell>
          <cell r="I47">
            <v>0</v>
          </cell>
          <cell r="J47">
            <v>1</v>
          </cell>
        </row>
        <row r="48">
          <cell r="A48">
            <v>23050</v>
          </cell>
          <cell r="B48" t="str">
            <v>DMVA - 23050</v>
          </cell>
          <cell r="C48"/>
          <cell r="D48"/>
          <cell r="E48"/>
          <cell r="F48">
            <v>538906</v>
          </cell>
          <cell r="G48"/>
          <cell r="H48">
            <v>538906</v>
          </cell>
          <cell r="I48">
            <v>0</v>
          </cell>
          <cell r="J48">
            <v>1</v>
          </cell>
        </row>
        <row r="49">
          <cell r="A49">
            <v>23070</v>
          </cell>
          <cell r="B49" t="str">
            <v>DMVA - SPECIAL- 23070</v>
          </cell>
          <cell r="C49"/>
          <cell r="D49">
            <v>407847</v>
          </cell>
          <cell r="E49"/>
          <cell r="F49"/>
          <cell r="G49"/>
          <cell r="H49">
            <v>407847</v>
          </cell>
          <cell r="I49">
            <v>0</v>
          </cell>
          <cell r="J49">
            <v>1</v>
          </cell>
        </row>
        <row r="50">
          <cell r="A50">
            <v>23200</v>
          </cell>
          <cell r="B50" t="str">
            <v>SOS-SPECIAL FUND - 23200</v>
          </cell>
          <cell r="C50"/>
          <cell r="D50"/>
          <cell r="E50"/>
          <cell r="F50">
            <v>515825</v>
          </cell>
          <cell r="G50"/>
          <cell r="H50">
            <v>515825</v>
          </cell>
          <cell r="I50">
            <v>0</v>
          </cell>
          <cell r="J50">
            <v>1</v>
          </cell>
        </row>
        <row r="51">
          <cell r="A51">
            <v>23420</v>
          </cell>
          <cell r="B51" t="str">
            <v>DST - STATE TREASURER - 23420</v>
          </cell>
          <cell r="C51"/>
          <cell r="D51"/>
          <cell r="E51"/>
          <cell r="F51">
            <v>202281</v>
          </cell>
          <cell r="G51"/>
          <cell r="H51">
            <v>202281</v>
          </cell>
          <cell r="I51">
            <v>0</v>
          </cell>
          <cell r="J51">
            <v>1</v>
          </cell>
        </row>
        <row r="52">
          <cell r="A52">
            <v>23450</v>
          </cell>
          <cell r="B52" t="str">
            <v>DST - STATE HEALTH PL SPEC - 23450</v>
          </cell>
          <cell r="C52"/>
          <cell r="D52"/>
          <cell r="E52"/>
          <cell r="F52">
            <v>4203651</v>
          </cell>
          <cell r="G52"/>
          <cell r="H52">
            <v>4203651</v>
          </cell>
          <cell r="I52">
            <v>0</v>
          </cell>
          <cell r="J52">
            <v>1</v>
          </cell>
        </row>
        <row r="53">
          <cell r="A53">
            <v>23470</v>
          </cell>
          <cell r="B53" t="str">
            <v>DST - SUPPLEMENTAL - 23470</v>
          </cell>
          <cell r="C53"/>
          <cell r="D53"/>
          <cell r="E53"/>
          <cell r="F53">
            <v>930548.05</v>
          </cell>
          <cell r="G53"/>
          <cell r="H53">
            <v>930548.05</v>
          </cell>
          <cell r="I53">
            <v>0</v>
          </cell>
          <cell r="J53">
            <v>1</v>
          </cell>
        </row>
        <row r="54">
          <cell r="A54">
            <v>23515</v>
          </cell>
          <cell r="B54" t="str">
            <v>DPI-IT PROJECTS - 23515</v>
          </cell>
          <cell r="C54"/>
          <cell r="D54"/>
          <cell r="E54"/>
          <cell r="F54">
            <v>786856</v>
          </cell>
          <cell r="G54"/>
          <cell r="H54">
            <v>786856</v>
          </cell>
          <cell r="I54">
            <v>0</v>
          </cell>
          <cell r="J54">
            <v>1</v>
          </cell>
        </row>
        <row r="55">
          <cell r="A55">
            <v>23600</v>
          </cell>
          <cell r="B55" t="str">
            <v>JUSTICE-SPECIAL - 23600</v>
          </cell>
          <cell r="C55"/>
          <cell r="D55"/>
          <cell r="E55"/>
          <cell r="F55">
            <v>1522077</v>
          </cell>
          <cell r="G55"/>
          <cell r="H55">
            <v>1522077</v>
          </cell>
          <cell r="I55">
            <v>0</v>
          </cell>
          <cell r="J55">
            <v>1</v>
          </cell>
        </row>
        <row r="56">
          <cell r="A56">
            <v>23700</v>
          </cell>
          <cell r="B56" t="str">
            <v>DACS-LIVESTOCK ACQ. - 23700</v>
          </cell>
          <cell r="C56"/>
          <cell r="D56"/>
          <cell r="E56"/>
          <cell r="F56">
            <v>1677954</v>
          </cell>
          <cell r="G56"/>
          <cell r="H56">
            <v>1677954</v>
          </cell>
          <cell r="I56">
            <v>0</v>
          </cell>
          <cell r="J56">
            <v>1</v>
          </cell>
        </row>
        <row r="57">
          <cell r="A57">
            <v>23702</v>
          </cell>
          <cell r="B57" t="str">
            <v>DACS DISASTER RECOVE - 23702</v>
          </cell>
          <cell r="C57"/>
          <cell r="D57"/>
          <cell r="E57"/>
          <cell r="F57">
            <v>186597</v>
          </cell>
          <cell r="G57"/>
          <cell r="H57">
            <v>186597</v>
          </cell>
          <cell r="I57">
            <v>0</v>
          </cell>
          <cell r="J57">
            <v>1</v>
          </cell>
        </row>
        <row r="58">
          <cell r="A58">
            <v>23703</v>
          </cell>
          <cell r="B58" t="str">
            <v>DACS-TOBACCO TRUST - 23703</v>
          </cell>
          <cell r="C58"/>
          <cell r="D58"/>
          <cell r="E58"/>
          <cell r="F58">
            <v>260164</v>
          </cell>
          <cell r="G58"/>
          <cell r="H58">
            <v>260164</v>
          </cell>
          <cell r="I58">
            <v>0</v>
          </cell>
          <cell r="J58">
            <v>1</v>
          </cell>
        </row>
        <row r="59">
          <cell r="A59">
            <v>23704</v>
          </cell>
          <cell r="B59" t="str">
            <v>DACS SOIL &amp; WATER - 23704</v>
          </cell>
          <cell r="C59"/>
          <cell r="D59"/>
          <cell r="E59"/>
          <cell r="F59">
            <v>291342</v>
          </cell>
          <cell r="G59"/>
          <cell r="H59">
            <v>291342</v>
          </cell>
          <cell r="I59">
            <v>0</v>
          </cell>
          <cell r="J59">
            <v>1</v>
          </cell>
        </row>
        <row r="60">
          <cell r="A60">
            <v>23705</v>
          </cell>
          <cell r="B60" t="str">
            <v>DACS Special Budget - 23705</v>
          </cell>
          <cell r="C60"/>
          <cell r="D60"/>
          <cell r="E60"/>
          <cell r="F60">
            <v>87859</v>
          </cell>
          <cell r="G60"/>
          <cell r="H60">
            <v>87859</v>
          </cell>
          <cell r="I60">
            <v>0</v>
          </cell>
          <cell r="J60">
            <v>1</v>
          </cell>
        </row>
        <row r="61">
          <cell r="A61">
            <v>23900</v>
          </cell>
          <cell r="B61" t="str">
            <v>DOI-SPECIAL - 23900</v>
          </cell>
          <cell r="C61"/>
          <cell r="D61"/>
          <cell r="E61"/>
          <cell r="F61">
            <v>286585</v>
          </cell>
          <cell r="G61"/>
          <cell r="H61">
            <v>286585</v>
          </cell>
          <cell r="I61">
            <v>0</v>
          </cell>
          <cell r="J61">
            <v>1</v>
          </cell>
        </row>
        <row r="62">
          <cell r="A62">
            <v>23901</v>
          </cell>
          <cell r="B62" t="str">
            <v>DOI-SPECIAL - 23900</v>
          </cell>
          <cell r="C62"/>
          <cell r="D62"/>
          <cell r="E62"/>
          <cell r="F62">
            <v>172266</v>
          </cell>
          <cell r="G62"/>
          <cell r="H62">
            <v>172266</v>
          </cell>
          <cell r="I62">
            <v>0</v>
          </cell>
          <cell r="J62">
            <v>1</v>
          </cell>
        </row>
        <row r="63">
          <cell r="A63">
            <v>23903</v>
          </cell>
          <cell r="B63" t="str">
            <v>DOI HEALTH BENEFIT - 23903</v>
          </cell>
          <cell r="C63"/>
          <cell r="D63"/>
          <cell r="E63"/>
          <cell r="F63">
            <v>72175</v>
          </cell>
          <cell r="G63"/>
          <cell r="H63">
            <v>72175</v>
          </cell>
          <cell r="I63">
            <v>0</v>
          </cell>
          <cell r="J63">
            <v>1</v>
          </cell>
        </row>
        <row r="64">
          <cell r="A64">
            <v>24100</v>
          </cell>
          <cell r="B64" t="str">
            <v>DOA-SPECIAL - 24100</v>
          </cell>
          <cell r="C64"/>
          <cell r="D64">
            <v>489151</v>
          </cell>
          <cell r="E64"/>
          <cell r="F64">
            <v>493470</v>
          </cell>
          <cell r="G64"/>
          <cell r="H64">
            <v>982621</v>
          </cell>
          <cell r="I64">
            <v>0</v>
          </cell>
          <cell r="J64">
            <v>1</v>
          </cell>
        </row>
        <row r="65">
          <cell r="A65">
            <v>24101</v>
          </cell>
          <cell r="B65" t="str">
            <v>DOA SPECIAL FUNDS - 24101</v>
          </cell>
          <cell r="C65">
            <v>174000</v>
          </cell>
          <cell r="D65"/>
          <cell r="E65"/>
          <cell r="F65"/>
          <cell r="G65"/>
          <cell r="H65">
            <v>174000</v>
          </cell>
          <cell r="I65">
            <v>1</v>
          </cell>
          <cell r="J65">
            <v>0</v>
          </cell>
        </row>
        <row r="66">
          <cell r="A66">
            <v>24102</v>
          </cell>
          <cell r="B66" t="str">
            <v>DOA-SPECIAL UNBUDGE - 24102</v>
          </cell>
          <cell r="C66"/>
          <cell r="D66"/>
          <cell r="E66"/>
          <cell r="F66">
            <v>216373</v>
          </cell>
          <cell r="G66"/>
          <cell r="H66">
            <v>216373</v>
          </cell>
          <cell r="I66">
            <v>0</v>
          </cell>
          <cell r="J66">
            <v>1</v>
          </cell>
        </row>
        <row r="67">
          <cell r="A67">
            <v>24105</v>
          </cell>
          <cell r="B67" t="str">
            <v>DOA SPECIAL - 24105</v>
          </cell>
          <cell r="C67"/>
          <cell r="D67">
            <v>277652</v>
          </cell>
          <cell r="E67"/>
          <cell r="F67"/>
          <cell r="G67"/>
          <cell r="H67">
            <v>277652</v>
          </cell>
          <cell r="I67">
            <v>0</v>
          </cell>
          <cell r="J67">
            <v>1</v>
          </cell>
        </row>
        <row r="68">
          <cell r="A68">
            <v>24111</v>
          </cell>
          <cell r="B68" t="str">
            <v>OSHR-SPECIAL - 24111</v>
          </cell>
          <cell r="C68"/>
          <cell r="D68"/>
          <cell r="E68"/>
          <cell r="F68">
            <v>1101620</v>
          </cell>
          <cell r="G68"/>
          <cell r="H68">
            <v>1101620</v>
          </cell>
          <cell r="I68">
            <v>0</v>
          </cell>
          <cell r="J68">
            <v>1</v>
          </cell>
        </row>
        <row r="69">
          <cell r="A69">
            <v>24160</v>
          </cell>
          <cell r="B69" t="str">
            <v>OSC-SPECIAL - 24160</v>
          </cell>
          <cell r="C69"/>
          <cell r="D69"/>
          <cell r="E69"/>
          <cell r="F69">
            <v>444505</v>
          </cell>
          <cell r="G69"/>
          <cell r="H69">
            <v>444505</v>
          </cell>
          <cell r="I69">
            <v>0</v>
          </cell>
          <cell r="J69">
            <v>1</v>
          </cell>
        </row>
        <row r="70">
          <cell r="A70">
            <v>24300</v>
          </cell>
          <cell r="B70" t="str">
            <v>DENR-SPECIAL - 24300</v>
          </cell>
          <cell r="C70"/>
          <cell r="D70">
            <v>1011157</v>
          </cell>
          <cell r="E70"/>
          <cell r="F70">
            <v>12781945</v>
          </cell>
          <cell r="G70"/>
          <cell r="H70">
            <v>13793102</v>
          </cell>
          <cell r="I70">
            <v>0</v>
          </cell>
          <cell r="J70">
            <v>1</v>
          </cell>
        </row>
        <row r="71">
          <cell r="A71">
            <v>24301</v>
          </cell>
          <cell r="B71" t="str">
            <v>DENR-AIR QUALITY-FU - 24301</v>
          </cell>
          <cell r="C71"/>
          <cell r="D71"/>
          <cell r="E71"/>
          <cell r="F71">
            <v>4495455</v>
          </cell>
          <cell r="G71"/>
          <cell r="H71">
            <v>4495455</v>
          </cell>
          <cell r="I71">
            <v>0</v>
          </cell>
          <cell r="J71">
            <v>1</v>
          </cell>
        </row>
        <row r="72">
          <cell r="A72">
            <v>24304</v>
          </cell>
          <cell r="B72" t="str">
            <v>DENR-WETLANDS TRUST - 24304</v>
          </cell>
          <cell r="C72"/>
          <cell r="D72"/>
          <cell r="E72"/>
          <cell r="F72">
            <v>2307820</v>
          </cell>
          <cell r="G72"/>
          <cell r="H72">
            <v>2307820</v>
          </cell>
          <cell r="I72">
            <v>0</v>
          </cell>
          <cell r="J72">
            <v>1</v>
          </cell>
        </row>
        <row r="73">
          <cell r="A73">
            <v>24306</v>
          </cell>
          <cell r="B73" t="str">
            <v>DENR-DRY CLEANING S - 24306</v>
          </cell>
          <cell r="C73"/>
          <cell r="D73"/>
          <cell r="E73"/>
          <cell r="F73">
            <v>1175695</v>
          </cell>
          <cell r="G73"/>
          <cell r="H73">
            <v>1175695</v>
          </cell>
          <cell r="I73">
            <v>0</v>
          </cell>
          <cell r="J73">
            <v>1</v>
          </cell>
        </row>
        <row r="74">
          <cell r="A74">
            <v>24310</v>
          </cell>
          <cell r="B74" t="str">
            <v>DENR-DISASTER - 24310</v>
          </cell>
          <cell r="C74"/>
          <cell r="D74"/>
          <cell r="E74"/>
          <cell r="F74">
            <v>203998</v>
          </cell>
          <cell r="G74"/>
          <cell r="H74">
            <v>203998</v>
          </cell>
          <cell r="I74">
            <v>0</v>
          </cell>
          <cell r="J74">
            <v>1</v>
          </cell>
        </row>
        <row r="75">
          <cell r="A75">
            <v>24317</v>
          </cell>
          <cell r="B75" t="str">
            <v>DENR-SPECIAL REVENUE - 24317</v>
          </cell>
          <cell r="C75"/>
          <cell r="D75"/>
          <cell r="E75"/>
          <cell r="F75">
            <v>4422811</v>
          </cell>
          <cell r="G75"/>
          <cell r="H75">
            <v>4422811</v>
          </cell>
          <cell r="I75">
            <v>0</v>
          </cell>
          <cell r="J75">
            <v>1</v>
          </cell>
        </row>
        <row r="76">
          <cell r="A76">
            <v>24318</v>
          </cell>
          <cell r="B76" t="str">
            <v>DENR-SPECIAL INT BEA - 24318</v>
          </cell>
          <cell r="C76"/>
          <cell r="D76"/>
          <cell r="E76"/>
          <cell r="F76">
            <v>84132</v>
          </cell>
          <cell r="G76"/>
          <cell r="H76">
            <v>84132</v>
          </cell>
          <cell r="I76">
            <v>0</v>
          </cell>
          <cell r="J76">
            <v>1</v>
          </cell>
        </row>
        <row r="77">
          <cell r="A77">
            <v>24323</v>
          </cell>
          <cell r="B77" t="str">
            <v>DENR-MARINE RESOURCE - 24323</v>
          </cell>
          <cell r="C77"/>
          <cell r="D77"/>
          <cell r="E77"/>
          <cell r="F77">
            <v>1014601</v>
          </cell>
          <cell r="G77"/>
          <cell r="H77">
            <v>1014601</v>
          </cell>
          <cell r="I77">
            <v>0</v>
          </cell>
          <cell r="J77">
            <v>1</v>
          </cell>
        </row>
        <row r="78">
          <cell r="A78">
            <v>24340</v>
          </cell>
          <cell r="B78" t="str">
            <v>DENR DEQ COAL ASHMGT - 24340</v>
          </cell>
          <cell r="C78"/>
          <cell r="D78"/>
          <cell r="E78"/>
          <cell r="F78">
            <v>1267471.48</v>
          </cell>
          <cell r="G78"/>
          <cell r="H78">
            <v>1267471.48</v>
          </cell>
          <cell r="I78">
            <v>0</v>
          </cell>
          <cell r="J78">
            <v>1</v>
          </cell>
        </row>
        <row r="79">
          <cell r="A79">
            <v>24350</v>
          </cell>
          <cell r="B79" t="str">
            <v>WILDLIFE RESOURCES- - 24350</v>
          </cell>
          <cell r="C79"/>
          <cell r="D79"/>
          <cell r="E79"/>
          <cell r="F79">
            <v>60580</v>
          </cell>
          <cell r="G79"/>
          <cell r="H79">
            <v>60580</v>
          </cell>
          <cell r="I79">
            <v>0</v>
          </cell>
          <cell r="J79">
            <v>1</v>
          </cell>
        </row>
        <row r="80">
          <cell r="A80">
            <v>24410</v>
          </cell>
          <cell r="B80" t="str">
            <v>DHHS-CENTRAL MANAGEM - 24410</v>
          </cell>
          <cell r="C80">
            <v>555465.4</v>
          </cell>
          <cell r="D80">
            <v>3542970.6</v>
          </cell>
          <cell r="E80"/>
          <cell r="F80"/>
          <cell r="G80"/>
          <cell r="H80">
            <v>4098436</v>
          </cell>
          <cell r="I80">
            <v>0.13553106599688272</v>
          </cell>
          <cell r="J80">
            <v>0.86446893400311731</v>
          </cell>
        </row>
        <row r="81">
          <cell r="A81">
            <v>24430</v>
          </cell>
          <cell r="B81" t="str">
            <v>DHHS-HEALTH SERVICE - 24430</v>
          </cell>
          <cell r="C81"/>
          <cell r="D81"/>
          <cell r="E81"/>
          <cell r="F81">
            <v>101662</v>
          </cell>
          <cell r="G81"/>
          <cell r="H81">
            <v>101662</v>
          </cell>
          <cell r="I81">
            <v>0</v>
          </cell>
          <cell r="J81">
            <v>1</v>
          </cell>
        </row>
        <row r="82">
          <cell r="A82">
            <v>24460</v>
          </cell>
          <cell r="B82" t="str">
            <v>DHHS-DMH/DD/SAS-SPE - 24460</v>
          </cell>
          <cell r="C82"/>
          <cell r="D82"/>
          <cell r="E82"/>
          <cell r="F82">
            <v>65641</v>
          </cell>
          <cell r="G82"/>
          <cell r="H82">
            <v>65641</v>
          </cell>
          <cell r="I82">
            <v>0</v>
          </cell>
          <cell r="J82">
            <v>1</v>
          </cell>
        </row>
        <row r="83">
          <cell r="A83">
            <v>24481</v>
          </cell>
          <cell r="B83" t="str">
            <v>DHHS-VOCATIONAL REH - 24481</v>
          </cell>
          <cell r="C83"/>
          <cell r="D83">
            <v>36563993.530000001</v>
          </cell>
          <cell r="E83"/>
          <cell r="F83">
            <v>2132433.4700000002</v>
          </cell>
          <cell r="G83"/>
          <cell r="H83">
            <v>38696427</v>
          </cell>
          <cell r="I83">
            <v>0</v>
          </cell>
          <cell r="J83">
            <v>1</v>
          </cell>
        </row>
        <row r="84">
          <cell r="A84">
            <v>24550</v>
          </cell>
          <cell r="B84" t="str">
            <v>DPS - 24550</v>
          </cell>
          <cell r="C84"/>
          <cell r="D84"/>
          <cell r="E84"/>
          <cell r="F84">
            <v>6977452</v>
          </cell>
          <cell r="G84"/>
          <cell r="H84">
            <v>6977452</v>
          </cell>
          <cell r="I84">
            <v>0</v>
          </cell>
          <cell r="J84">
            <v>1</v>
          </cell>
        </row>
        <row r="85">
          <cell r="A85">
            <v>24552</v>
          </cell>
          <cell r="B85" t="str">
            <v>DPS - 24552</v>
          </cell>
          <cell r="C85"/>
          <cell r="D85">
            <v>28119271.050000001</v>
          </cell>
          <cell r="E85"/>
          <cell r="F85">
            <v>346326</v>
          </cell>
          <cell r="G85"/>
          <cell r="H85">
            <v>28465597.050000001</v>
          </cell>
          <cell r="I85">
            <v>0</v>
          </cell>
          <cell r="J85">
            <v>1</v>
          </cell>
        </row>
        <row r="86">
          <cell r="A86">
            <v>24553</v>
          </cell>
          <cell r="B86" t="str">
            <v>DPS - 24553</v>
          </cell>
          <cell r="C86"/>
          <cell r="D86"/>
          <cell r="E86"/>
          <cell r="F86">
            <v>743773</v>
          </cell>
          <cell r="G86"/>
          <cell r="H86">
            <v>743773</v>
          </cell>
          <cell r="I86">
            <v>0</v>
          </cell>
          <cell r="J86">
            <v>1</v>
          </cell>
        </row>
        <row r="87">
          <cell r="A87">
            <v>24558</v>
          </cell>
          <cell r="B87" t="str">
            <v>DPS - HURRICANE FL RECOV - 24558</v>
          </cell>
          <cell r="C87"/>
          <cell r="D87"/>
          <cell r="E87"/>
          <cell r="F87">
            <v>271849</v>
          </cell>
          <cell r="G87"/>
          <cell r="H87">
            <v>271849</v>
          </cell>
          <cell r="I87">
            <v>0</v>
          </cell>
          <cell r="J87">
            <v>1</v>
          </cell>
        </row>
        <row r="88">
          <cell r="A88">
            <v>24600</v>
          </cell>
          <cell r="B88" t="str">
            <v>COMMERCE-SPECIAL - 24600</v>
          </cell>
          <cell r="C88"/>
          <cell r="D88">
            <v>281947</v>
          </cell>
          <cell r="E88"/>
          <cell r="F88">
            <v>226705</v>
          </cell>
          <cell r="G88"/>
          <cell r="H88">
            <v>508652</v>
          </cell>
          <cell r="I88">
            <v>0</v>
          </cell>
          <cell r="J88">
            <v>1</v>
          </cell>
        </row>
        <row r="89">
          <cell r="A89">
            <v>24604</v>
          </cell>
          <cell r="B89" t="str">
            <v>COMMERCE-SPEC. NAV. - 24604</v>
          </cell>
          <cell r="C89"/>
          <cell r="D89"/>
          <cell r="E89"/>
          <cell r="F89">
            <v>80000</v>
          </cell>
          <cell r="G89"/>
          <cell r="H89">
            <v>80000</v>
          </cell>
          <cell r="I89">
            <v>0</v>
          </cell>
          <cell r="J89">
            <v>1</v>
          </cell>
        </row>
        <row r="90">
          <cell r="A90">
            <v>24609</v>
          </cell>
          <cell r="B90" t="str">
            <v>COMMERCE -SPECIAL REV - 24609</v>
          </cell>
          <cell r="C90"/>
          <cell r="D90"/>
          <cell r="E90"/>
          <cell r="F90">
            <v>500589</v>
          </cell>
          <cell r="G90"/>
          <cell r="H90">
            <v>500589</v>
          </cell>
          <cell r="I90">
            <v>0</v>
          </cell>
          <cell r="J90">
            <v>1</v>
          </cell>
        </row>
        <row r="91">
          <cell r="A91">
            <v>24613</v>
          </cell>
          <cell r="B91" t="str">
            <v>SPECIAL REVENUE FUND - 24613</v>
          </cell>
          <cell r="C91"/>
          <cell r="D91"/>
          <cell r="E91"/>
          <cell r="F91">
            <v>51250</v>
          </cell>
          <cell r="G91"/>
          <cell r="H91">
            <v>51250</v>
          </cell>
          <cell r="I91">
            <v>0</v>
          </cell>
          <cell r="J91">
            <v>1</v>
          </cell>
        </row>
        <row r="92">
          <cell r="A92">
            <v>24650</v>
          </cell>
          <cell r="B92" t="str">
            <v>COMMERCE ES - 24650</v>
          </cell>
          <cell r="C92"/>
          <cell r="D92"/>
          <cell r="E92"/>
          <cell r="F92">
            <v>48632122.020000003</v>
          </cell>
          <cell r="G92"/>
          <cell r="H92">
            <v>48632122.020000003</v>
          </cell>
          <cell r="I92">
            <v>0</v>
          </cell>
          <cell r="J92">
            <v>1</v>
          </cell>
        </row>
        <row r="93">
          <cell r="A93">
            <v>24651</v>
          </cell>
          <cell r="B93" t="str">
            <v>COMMERCE SPECIAL-WS - 24651</v>
          </cell>
          <cell r="C93"/>
          <cell r="D93">
            <v>36374131</v>
          </cell>
          <cell r="E93"/>
          <cell r="F93">
            <v>12243051</v>
          </cell>
          <cell r="G93"/>
          <cell r="H93">
            <v>48617182</v>
          </cell>
          <cell r="I93">
            <v>0</v>
          </cell>
          <cell r="J93">
            <v>1</v>
          </cell>
        </row>
        <row r="94">
          <cell r="A94">
            <v>24667</v>
          </cell>
          <cell r="B94" t="str">
            <v>DIT  - 24667</v>
          </cell>
          <cell r="C94"/>
          <cell r="D94"/>
          <cell r="E94"/>
          <cell r="F94">
            <v>4121852</v>
          </cell>
          <cell r="G94"/>
          <cell r="H94">
            <v>4121852</v>
          </cell>
          <cell r="I94">
            <v>0</v>
          </cell>
          <cell r="J94">
            <v>1</v>
          </cell>
        </row>
        <row r="95">
          <cell r="A95">
            <v>24669</v>
          </cell>
          <cell r="B95" t="str">
            <v>DIT GOVERNOR-ITS WIRELE - 24669</v>
          </cell>
          <cell r="C95"/>
          <cell r="D95"/>
          <cell r="E95"/>
          <cell r="F95">
            <v>1106017</v>
          </cell>
          <cell r="G95"/>
          <cell r="H95">
            <v>1106017</v>
          </cell>
          <cell r="I95">
            <v>0</v>
          </cell>
          <cell r="J95">
            <v>1</v>
          </cell>
        </row>
        <row r="96">
          <cell r="A96">
            <v>24800</v>
          </cell>
          <cell r="B96" t="str">
            <v>CULT. RES.-SPECIAL - 24800</v>
          </cell>
          <cell r="C96"/>
          <cell r="D96"/>
          <cell r="E96"/>
          <cell r="F96">
            <v>446096</v>
          </cell>
          <cell r="G96"/>
          <cell r="H96">
            <v>446096</v>
          </cell>
          <cell r="I96">
            <v>0</v>
          </cell>
          <cell r="J96">
            <v>1</v>
          </cell>
        </row>
        <row r="97">
          <cell r="A97">
            <v>24804</v>
          </cell>
          <cell r="B97" t="str">
            <v>CULT RES SPEC-TRYON - 24804</v>
          </cell>
          <cell r="C97"/>
          <cell r="D97"/>
          <cell r="E97"/>
          <cell r="F97">
            <v>442385</v>
          </cell>
          <cell r="G97"/>
          <cell r="H97">
            <v>442385</v>
          </cell>
          <cell r="I97">
            <v>0</v>
          </cell>
          <cell r="J97">
            <v>1</v>
          </cell>
        </row>
        <row r="98">
          <cell r="A98">
            <v>24805</v>
          </cell>
          <cell r="B98" t="str">
            <v>CULT. RES. - 24805</v>
          </cell>
          <cell r="C98"/>
          <cell r="D98"/>
          <cell r="E98"/>
          <cell r="F98">
            <v>248594</v>
          </cell>
          <cell r="G98"/>
          <cell r="H98">
            <v>248594</v>
          </cell>
          <cell r="I98">
            <v>0</v>
          </cell>
          <cell r="J98">
            <v>1</v>
          </cell>
        </row>
        <row r="99">
          <cell r="A99">
            <v>24806</v>
          </cell>
          <cell r="B99" t="str">
            <v>CULT. RES. - 24806</v>
          </cell>
          <cell r="C99"/>
          <cell r="D99"/>
          <cell r="E99"/>
          <cell r="F99">
            <v>117000</v>
          </cell>
          <cell r="G99"/>
          <cell r="H99">
            <v>117000</v>
          </cell>
          <cell r="I99">
            <v>0</v>
          </cell>
          <cell r="J99">
            <v>1</v>
          </cell>
        </row>
        <row r="100">
          <cell r="A100">
            <v>24807</v>
          </cell>
          <cell r="B100" t="str">
            <v>CULT. RES. INT EARN SPECIAL - 24807</v>
          </cell>
          <cell r="C100"/>
          <cell r="D100"/>
          <cell r="E100"/>
          <cell r="F100">
            <v>666963</v>
          </cell>
          <cell r="G100"/>
          <cell r="H100">
            <v>666963</v>
          </cell>
          <cell r="I100">
            <v>0</v>
          </cell>
          <cell r="J100">
            <v>1</v>
          </cell>
        </row>
        <row r="101">
          <cell r="A101">
            <v>24808</v>
          </cell>
          <cell r="B101" t="str">
            <v>CULT. RES. STATE HISTORY MUSEUM - 24808</v>
          </cell>
          <cell r="C101"/>
          <cell r="D101"/>
          <cell r="E101"/>
          <cell r="F101">
            <v>46000</v>
          </cell>
          <cell r="G101"/>
          <cell r="H101">
            <v>46000</v>
          </cell>
          <cell r="I101">
            <v>0</v>
          </cell>
          <cell r="J101">
            <v>1</v>
          </cell>
        </row>
        <row r="102">
          <cell r="A102">
            <v>24811</v>
          </cell>
          <cell r="B102" t="str">
            <v>CULT. RES. INT ERN SPEC REV - 24811</v>
          </cell>
          <cell r="C102"/>
          <cell r="D102"/>
          <cell r="E102"/>
          <cell r="F102">
            <v>1126921</v>
          </cell>
          <cell r="G102"/>
          <cell r="H102">
            <v>1126921</v>
          </cell>
          <cell r="I102">
            <v>0</v>
          </cell>
          <cell r="J102">
            <v>1</v>
          </cell>
        </row>
        <row r="103">
          <cell r="A103">
            <v>24812</v>
          </cell>
          <cell r="B103" t="str">
            <v>CULT. RES. NCAC A+ SCHOOLS - 24812</v>
          </cell>
          <cell r="C103"/>
          <cell r="D103"/>
          <cell r="E103"/>
          <cell r="F103">
            <v>153880</v>
          </cell>
          <cell r="G103"/>
          <cell r="H103">
            <v>153880</v>
          </cell>
          <cell r="I103">
            <v>0</v>
          </cell>
          <cell r="J103">
            <v>1</v>
          </cell>
        </row>
        <row r="104">
          <cell r="A104">
            <v>24817</v>
          </cell>
          <cell r="B104" t="str">
            <v>CULT. RES. -PARKS AND RECRE - 24817</v>
          </cell>
          <cell r="C104"/>
          <cell r="D104"/>
          <cell r="E104"/>
          <cell r="F104">
            <v>5000</v>
          </cell>
          <cell r="G104"/>
          <cell r="H104">
            <v>5000</v>
          </cell>
          <cell r="I104">
            <v>0</v>
          </cell>
          <cell r="J104">
            <v>1</v>
          </cell>
        </row>
        <row r="105">
          <cell r="A105">
            <v>28025</v>
          </cell>
          <cell r="B105" t="str">
            <v>ST. BD OF ELECT- GENERAL FUND - 28025</v>
          </cell>
          <cell r="C105"/>
          <cell r="D105">
            <v>2351356</v>
          </cell>
          <cell r="E105"/>
          <cell r="F105"/>
          <cell r="G105"/>
          <cell r="H105">
            <v>2351356</v>
          </cell>
          <cell r="I105">
            <v>0</v>
          </cell>
          <cell r="J105">
            <v>1</v>
          </cell>
        </row>
        <row r="106">
          <cell r="A106">
            <v>28101</v>
          </cell>
          <cell r="B106" t="str">
            <v>NC ST. BD. OF BARBE - 28101</v>
          </cell>
          <cell r="C106"/>
          <cell r="D106"/>
          <cell r="E106"/>
          <cell r="F106">
            <v>303211</v>
          </cell>
          <cell r="G106"/>
          <cell r="H106">
            <v>303211</v>
          </cell>
          <cell r="I106">
            <v>0</v>
          </cell>
          <cell r="J106">
            <v>1</v>
          </cell>
        </row>
        <row r="107">
          <cell r="A107">
            <v>28102</v>
          </cell>
          <cell r="B107" t="str">
            <v>NC ST. BD. OF COSME - 28102</v>
          </cell>
          <cell r="C107"/>
          <cell r="D107"/>
          <cell r="E107"/>
          <cell r="F107">
            <v>1614639</v>
          </cell>
          <cell r="G107"/>
          <cell r="H107">
            <v>1614639</v>
          </cell>
          <cell r="I107">
            <v>0</v>
          </cell>
          <cell r="J107">
            <v>1</v>
          </cell>
        </row>
        <row r="108">
          <cell r="A108">
            <v>28103</v>
          </cell>
          <cell r="B108" t="str">
            <v>NC ST. BD. OF OPTIC - 28103</v>
          </cell>
          <cell r="C108"/>
          <cell r="D108"/>
          <cell r="E108"/>
          <cell r="F108">
            <v>39159</v>
          </cell>
          <cell r="G108"/>
          <cell r="H108">
            <v>39159</v>
          </cell>
          <cell r="I108">
            <v>0</v>
          </cell>
          <cell r="J108">
            <v>1</v>
          </cell>
        </row>
        <row r="109">
          <cell r="A109">
            <v>28104</v>
          </cell>
          <cell r="B109" t="str">
            <v>NC PSYCHOLOGY BOARD - 28104</v>
          </cell>
          <cell r="C109"/>
          <cell r="D109"/>
          <cell r="E109"/>
          <cell r="F109">
            <v>324930</v>
          </cell>
          <cell r="G109"/>
          <cell r="H109">
            <v>324930</v>
          </cell>
          <cell r="I109">
            <v>0</v>
          </cell>
          <cell r="J109">
            <v>1</v>
          </cell>
        </row>
        <row r="110">
          <cell r="A110">
            <v>28106</v>
          </cell>
          <cell r="B110" t="str">
            <v>AOC AUCTIONEER LICENSIN - 28106</v>
          </cell>
          <cell r="C110"/>
          <cell r="D110"/>
          <cell r="E110"/>
          <cell r="F110">
            <v>155460</v>
          </cell>
          <cell r="G110"/>
          <cell r="H110">
            <v>155460</v>
          </cell>
          <cell r="I110">
            <v>0</v>
          </cell>
          <cell r="J110">
            <v>1</v>
          </cell>
        </row>
        <row r="111">
          <cell r="A111">
            <v>28211</v>
          </cell>
          <cell r="B111" t="str">
            <v>OFF. ADMIN HEARING - 28211</v>
          </cell>
          <cell r="C111"/>
          <cell r="D111"/>
          <cell r="E111"/>
          <cell r="F111">
            <v>81731</v>
          </cell>
          <cell r="G111"/>
          <cell r="H111">
            <v>81731</v>
          </cell>
          <cell r="I111">
            <v>0</v>
          </cell>
          <cell r="J111">
            <v>1</v>
          </cell>
        </row>
        <row r="112">
          <cell r="A112">
            <v>53700</v>
          </cell>
          <cell r="B112" t="str">
            <v>DACS-RAL. FARMER  M - 53700</v>
          </cell>
          <cell r="C112"/>
          <cell r="D112"/>
          <cell r="E112"/>
          <cell r="F112">
            <v>1527438</v>
          </cell>
          <cell r="G112"/>
          <cell r="H112">
            <v>1527438</v>
          </cell>
          <cell r="I112">
            <v>0</v>
          </cell>
          <cell r="J112">
            <v>1</v>
          </cell>
        </row>
        <row r="113">
          <cell r="A113">
            <v>53725</v>
          </cell>
          <cell r="B113" t="str">
            <v>DACS-WNC AG - 53725</v>
          </cell>
          <cell r="C113"/>
          <cell r="D113"/>
          <cell r="E113"/>
          <cell r="F113">
            <v>1557469.01</v>
          </cell>
          <cell r="G113"/>
          <cell r="H113">
            <v>1557469.01</v>
          </cell>
          <cell r="I113">
            <v>0</v>
          </cell>
          <cell r="J113">
            <v>1</v>
          </cell>
        </row>
        <row r="114">
          <cell r="A114">
            <v>53750</v>
          </cell>
          <cell r="B114" t="str">
            <v>DACS-STATE FAIR - 53750</v>
          </cell>
          <cell r="C114"/>
          <cell r="D114"/>
          <cell r="E114"/>
          <cell r="F114">
            <v>7134518</v>
          </cell>
          <cell r="G114"/>
          <cell r="H114">
            <v>7134518</v>
          </cell>
          <cell r="I114">
            <v>0</v>
          </cell>
          <cell r="J114">
            <v>1</v>
          </cell>
        </row>
        <row r="115">
          <cell r="A115">
            <v>54550</v>
          </cell>
          <cell r="B115" t="str">
            <v>DPS - 54550</v>
          </cell>
          <cell r="C115"/>
          <cell r="D115"/>
          <cell r="E115"/>
          <cell r="F115">
            <v>1305376</v>
          </cell>
          <cell r="G115"/>
          <cell r="H115">
            <v>1305376</v>
          </cell>
          <cell r="I115">
            <v>0</v>
          </cell>
          <cell r="J115">
            <v>1</v>
          </cell>
        </row>
        <row r="116">
          <cell r="A116">
            <v>54551</v>
          </cell>
          <cell r="B116" t="str">
            <v>DPS - 54551</v>
          </cell>
          <cell r="C116"/>
          <cell r="D116"/>
          <cell r="E116"/>
          <cell r="F116">
            <v>4710738</v>
          </cell>
          <cell r="G116"/>
          <cell r="H116">
            <v>4710738</v>
          </cell>
          <cell r="I116">
            <v>0</v>
          </cell>
          <cell r="J116">
            <v>1</v>
          </cell>
        </row>
        <row r="117">
          <cell r="A117">
            <v>54600</v>
          </cell>
          <cell r="B117" t="str">
            <v>COMMERCE-ENTERPRISE - 54600</v>
          </cell>
          <cell r="C117"/>
          <cell r="D117">
            <v>303795</v>
          </cell>
          <cell r="E117"/>
          <cell r="F117">
            <v>24256557</v>
          </cell>
          <cell r="G117"/>
          <cell r="H117">
            <v>24560352</v>
          </cell>
          <cell r="I117">
            <v>0</v>
          </cell>
          <cell r="J117">
            <v>1</v>
          </cell>
        </row>
        <row r="118">
          <cell r="A118">
            <v>54625</v>
          </cell>
          <cell r="B118" t="str">
            <v>COMM-PSIF-ENTERPRISE - 54625</v>
          </cell>
          <cell r="C118"/>
          <cell r="D118"/>
          <cell r="E118"/>
          <cell r="F118">
            <v>357824</v>
          </cell>
          <cell r="G118"/>
          <cell r="H118">
            <v>357824</v>
          </cell>
          <cell r="I118">
            <v>0</v>
          </cell>
          <cell r="J118">
            <v>1</v>
          </cell>
        </row>
        <row r="119">
          <cell r="A119">
            <v>54801</v>
          </cell>
          <cell r="B119" t="str">
            <v>CULT. RES. USSNC BATTLESHIP COM - 54801</v>
          </cell>
          <cell r="C119"/>
          <cell r="D119"/>
          <cell r="E119"/>
          <cell r="F119">
            <v>1762314</v>
          </cell>
          <cell r="G119"/>
          <cell r="H119">
            <v>1762314</v>
          </cell>
          <cell r="I119">
            <v>0</v>
          </cell>
          <cell r="J119">
            <v>1</v>
          </cell>
        </row>
        <row r="120">
          <cell r="A120">
            <v>54803</v>
          </cell>
          <cell r="B120" t="str">
            <v>CULT RES ENTERPRISE - 54803</v>
          </cell>
          <cell r="C120"/>
          <cell r="D120"/>
          <cell r="E120"/>
          <cell r="F120">
            <v>331835</v>
          </cell>
          <cell r="G120"/>
          <cell r="H120">
            <v>331835</v>
          </cell>
          <cell r="I120">
            <v>0</v>
          </cell>
          <cell r="J120">
            <v>1</v>
          </cell>
        </row>
        <row r="121">
          <cell r="A121">
            <v>54804</v>
          </cell>
          <cell r="B121" t="str">
            <v>CULT RES ENTERPRISE - 54804</v>
          </cell>
          <cell r="C121"/>
          <cell r="D121"/>
          <cell r="E121"/>
          <cell r="F121">
            <v>1019291</v>
          </cell>
          <cell r="G121"/>
          <cell r="H121">
            <v>1019291</v>
          </cell>
          <cell r="I121">
            <v>0</v>
          </cell>
          <cell r="J121">
            <v>1</v>
          </cell>
        </row>
        <row r="122">
          <cell r="A122">
            <v>63050</v>
          </cell>
          <cell r="B122" t="str">
            <v>DMVA - 63050</v>
          </cell>
          <cell r="C122"/>
          <cell r="D122"/>
          <cell r="E122"/>
          <cell r="F122">
            <v>602687</v>
          </cell>
          <cell r="G122"/>
          <cell r="H122">
            <v>602687</v>
          </cell>
          <cell r="I122">
            <v>0</v>
          </cell>
          <cell r="J122">
            <v>1</v>
          </cell>
        </row>
        <row r="123">
          <cell r="A123">
            <v>63201</v>
          </cell>
          <cell r="B123" t="str">
            <v>SOS-TRUST-SPECIAL - 63201</v>
          </cell>
          <cell r="C123"/>
          <cell r="D123"/>
          <cell r="E123"/>
          <cell r="F123">
            <v>315434</v>
          </cell>
          <cell r="G123"/>
          <cell r="H123">
            <v>315434</v>
          </cell>
          <cell r="I123">
            <v>0</v>
          </cell>
          <cell r="J123">
            <v>1</v>
          </cell>
        </row>
        <row r="124">
          <cell r="A124">
            <v>63700</v>
          </cell>
          <cell r="B124" t="str">
            <v>DACS-TRUST - 63700</v>
          </cell>
          <cell r="C124"/>
          <cell r="D124"/>
          <cell r="E124"/>
          <cell r="F124">
            <v>249114</v>
          </cell>
          <cell r="G124"/>
          <cell r="H124">
            <v>249114</v>
          </cell>
          <cell r="I124">
            <v>0</v>
          </cell>
          <cell r="J124">
            <v>1</v>
          </cell>
        </row>
        <row r="125">
          <cell r="A125">
            <v>63701</v>
          </cell>
          <cell r="B125" t="str">
            <v>DACS LAND PRES&amp;TRUST - 63701</v>
          </cell>
          <cell r="C125"/>
          <cell r="D125"/>
          <cell r="E125"/>
          <cell r="F125">
            <v>591734</v>
          </cell>
          <cell r="G125"/>
          <cell r="H125">
            <v>591734</v>
          </cell>
          <cell r="I125">
            <v>0</v>
          </cell>
          <cell r="J125">
            <v>1</v>
          </cell>
        </row>
        <row r="126">
          <cell r="A126">
            <v>63702</v>
          </cell>
          <cell r="B126" t="str">
            <v>DACS-RURAL REHAB LO - 63702</v>
          </cell>
          <cell r="C126"/>
          <cell r="D126"/>
          <cell r="E126"/>
          <cell r="F126">
            <v>136035</v>
          </cell>
          <cell r="G126"/>
          <cell r="H126">
            <v>136035</v>
          </cell>
          <cell r="I126">
            <v>0</v>
          </cell>
          <cell r="J126">
            <v>1</v>
          </cell>
        </row>
        <row r="127">
          <cell r="A127">
            <v>63703</v>
          </cell>
          <cell r="B127" t="str">
            <v>DACS- FINANCE  AUTH. - 63703</v>
          </cell>
          <cell r="C127"/>
          <cell r="D127"/>
          <cell r="E127"/>
          <cell r="F127">
            <v>259785</v>
          </cell>
          <cell r="G127"/>
          <cell r="H127">
            <v>259785</v>
          </cell>
          <cell r="I127">
            <v>0</v>
          </cell>
          <cell r="J127">
            <v>1</v>
          </cell>
        </row>
        <row r="128">
          <cell r="A128">
            <v>63704</v>
          </cell>
          <cell r="B128" t="str">
            <v>DACS-COOP. GRADING - 63704</v>
          </cell>
          <cell r="C128"/>
          <cell r="D128"/>
          <cell r="E128"/>
          <cell r="F128">
            <v>5099168.07</v>
          </cell>
          <cell r="G128"/>
          <cell r="H128">
            <v>5099168.07</v>
          </cell>
          <cell r="I128">
            <v>0</v>
          </cell>
          <cell r="J128">
            <v>1</v>
          </cell>
        </row>
        <row r="129">
          <cell r="A129">
            <v>63705</v>
          </cell>
          <cell r="B129" t="str">
            <v>DACS - 63705</v>
          </cell>
          <cell r="C129"/>
          <cell r="D129"/>
          <cell r="E129"/>
          <cell r="F129">
            <v>26120</v>
          </cell>
          <cell r="G129"/>
          <cell r="H129">
            <v>26120</v>
          </cell>
          <cell r="I129">
            <v>0</v>
          </cell>
          <cell r="J129">
            <v>1</v>
          </cell>
        </row>
        <row r="130">
          <cell r="A130">
            <v>63901</v>
          </cell>
          <cell r="B130" t="str">
            <v>DOI TRUST - 63901</v>
          </cell>
          <cell r="C130"/>
          <cell r="D130"/>
          <cell r="E130"/>
          <cell r="F130">
            <v>95251</v>
          </cell>
          <cell r="G130"/>
          <cell r="H130">
            <v>95251</v>
          </cell>
          <cell r="I130">
            <v>0</v>
          </cell>
          <cell r="J130">
            <v>1</v>
          </cell>
        </row>
        <row r="131">
          <cell r="A131">
            <v>63903</v>
          </cell>
          <cell r="B131" t="str">
            <v>DOI TRUST-INTRNL SVC - 63903</v>
          </cell>
          <cell r="C131"/>
          <cell r="D131"/>
          <cell r="E131"/>
          <cell r="F131">
            <v>1617645</v>
          </cell>
          <cell r="G131"/>
          <cell r="H131">
            <v>1617645</v>
          </cell>
          <cell r="I131">
            <v>0</v>
          </cell>
          <cell r="J131">
            <v>1</v>
          </cell>
        </row>
        <row r="132">
          <cell r="A132">
            <v>64208</v>
          </cell>
          <cell r="B132" t="str">
            <v>DOT - NC TURNPIKE AUTHORI - 64208</v>
          </cell>
          <cell r="C132"/>
          <cell r="D132"/>
          <cell r="E132">
            <v>2120908</v>
          </cell>
          <cell r="F132">
            <v>828625</v>
          </cell>
          <cell r="G132"/>
          <cell r="H132">
            <v>2949533</v>
          </cell>
          <cell r="I132">
            <v>0</v>
          </cell>
          <cell r="J132">
            <v>1</v>
          </cell>
        </row>
        <row r="133">
          <cell r="A133">
            <v>64301</v>
          </cell>
          <cell r="B133" t="str">
            <v>DENR-WASTE WATER OP - 64301</v>
          </cell>
          <cell r="C133"/>
          <cell r="D133"/>
          <cell r="E133"/>
          <cell r="F133">
            <v>394689</v>
          </cell>
          <cell r="G133"/>
          <cell r="H133">
            <v>394689</v>
          </cell>
          <cell r="I133">
            <v>0</v>
          </cell>
          <cell r="J133">
            <v>1</v>
          </cell>
        </row>
        <row r="134">
          <cell r="A134">
            <v>64304</v>
          </cell>
          <cell r="B134" t="str">
            <v>DENR DEQ - 64304</v>
          </cell>
          <cell r="C134"/>
          <cell r="D134"/>
          <cell r="E134"/>
          <cell r="F134">
            <v>144195</v>
          </cell>
          <cell r="G134"/>
          <cell r="H134">
            <v>144195</v>
          </cell>
          <cell r="I134">
            <v>0</v>
          </cell>
          <cell r="J134">
            <v>1</v>
          </cell>
        </row>
        <row r="135">
          <cell r="A135">
            <v>64305</v>
          </cell>
          <cell r="B135" t="str">
            <v>DENR-COMMERCIAL LUST - 64305</v>
          </cell>
          <cell r="C135"/>
          <cell r="D135"/>
          <cell r="E135"/>
          <cell r="F135">
            <v>2375168</v>
          </cell>
          <cell r="G135"/>
          <cell r="H135">
            <v>2375168</v>
          </cell>
          <cell r="I135">
            <v>0</v>
          </cell>
          <cell r="J135">
            <v>1</v>
          </cell>
        </row>
        <row r="136">
          <cell r="A136">
            <v>64311</v>
          </cell>
          <cell r="B136" t="str">
            <v>DENR-WATER POLL. RE - 64311</v>
          </cell>
          <cell r="C136"/>
          <cell r="D136">
            <v>2199224</v>
          </cell>
          <cell r="E136"/>
          <cell r="F136"/>
          <cell r="G136"/>
          <cell r="H136">
            <v>2199224</v>
          </cell>
          <cell r="I136">
            <v>0</v>
          </cell>
          <cell r="J136">
            <v>1</v>
          </cell>
        </row>
        <row r="137">
          <cell r="A137">
            <v>64320</v>
          </cell>
          <cell r="B137" t="str">
            <v>DENR-DRINKING WATER - 64320</v>
          </cell>
          <cell r="C137"/>
          <cell r="D137">
            <v>4430280</v>
          </cell>
          <cell r="E137"/>
          <cell r="F137"/>
          <cell r="G137"/>
          <cell r="H137">
            <v>4430280</v>
          </cell>
          <cell r="I137">
            <v>0</v>
          </cell>
          <cell r="J137">
            <v>1</v>
          </cell>
        </row>
        <row r="138">
          <cell r="A138">
            <v>64324</v>
          </cell>
          <cell r="B138" t="str">
            <v>DENR-DRINKING WTR RE - 64324</v>
          </cell>
          <cell r="C138"/>
          <cell r="D138"/>
          <cell r="E138"/>
          <cell r="F138">
            <v>93346</v>
          </cell>
          <cell r="G138"/>
          <cell r="H138">
            <v>93346</v>
          </cell>
          <cell r="I138">
            <v>0</v>
          </cell>
          <cell r="J138">
            <v>1</v>
          </cell>
        </row>
        <row r="139">
          <cell r="A139">
            <v>66094</v>
          </cell>
          <cell r="B139" t="str">
            <v>NCSSM-TRUST - 66094</v>
          </cell>
          <cell r="C139"/>
          <cell r="D139"/>
          <cell r="E139"/>
          <cell r="F139">
            <v>84976.35</v>
          </cell>
          <cell r="G139"/>
          <cell r="H139">
            <v>84976.35</v>
          </cell>
          <cell r="I139">
            <v>0</v>
          </cell>
          <cell r="J139">
            <v>1</v>
          </cell>
        </row>
        <row r="140">
          <cell r="A140">
            <v>74100</v>
          </cell>
          <cell r="B140" t="str">
            <v>DOA-INTERNAL SERVICE - 74100</v>
          </cell>
          <cell r="C140"/>
          <cell r="D140"/>
          <cell r="E140"/>
          <cell r="F140">
            <v>4912334</v>
          </cell>
          <cell r="G140"/>
          <cell r="H140">
            <v>4912334</v>
          </cell>
          <cell r="I140">
            <v>0</v>
          </cell>
          <cell r="J140">
            <v>1</v>
          </cell>
        </row>
        <row r="141">
          <cell r="A141">
            <v>74103</v>
          </cell>
          <cell r="B141" t="str">
            <v>DOA-INTERNAL SERVICE - 74103</v>
          </cell>
          <cell r="C141"/>
          <cell r="D141"/>
          <cell r="E141"/>
          <cell r="F141">
            <v>743076</v>
          </cell>
          <cell r="G141"/>
          <cell r="H141">
            <v>743076</v>
          </cell>
          <cell r="I141">
            <v>0</v>
          </cell>
          <cell r="J141">
            <v>1</v>
          </cell>
        </row>
        <row r="142">
          <cell r="A142">
            <v>74111</v>
          </cell>
          <cell r="B142" t="str">
            <v>OSHR INTERNAL SVC - 74111</v>
          </cell>
          <cell r="C142"/>
          <cell r="D142"/>
          <cell r="E142"/>
          <cell r="F142">
            <v>297265349.86000001</v>
          </cell>
          <cell r="G142"/>
          <cell r="H142">
            <v>297265349.86000001</v>
          </cell>
          <cell r="I142">
            <v>0</v>
          </cell>
          <cell r="J142">
            <v>1</v>
          </cell>
        </row>
        <row r="143">
          <cell r="A143">
            <v>74465</v>
          </cell>
          <cell r="B143" t="str">
            <v>DHHS-UMSTEAD HOSP.- - 74465</v>
          </cell>
          <cell r="C143"/>
          <cell r="D143"/>
          <cell r="E143"/>
          <cell r="F143">
            <v>107591</v>
          </cell>
          <cell r="G143"/>
          <cell r="H143">
            <v>107591</v>
          </cell>
          <cell r="I143">
            <v>0</v>
          </cell>
          <cell r="J143">
            <v>1</v>
          </cell>
        </row>
        <row r="144">
          <cell r="A144">
            <v>74550</v>
          </cell>
          <cell r="B144" t="str">
            <v>DPS - 74550</v>
          </cell>
          <cell r="C144">
            <v>17000</v>
          </cell>
          <cell r="D144"/>
          <cell r="E144"/>
          <cell r="F144">
            <v>20563616</v>
          </cell>
          <cell r="G144"/>
          <cell r="H144">
            <v>20580616</v>
          </cell>
          <cell r="I144">
            <v>8.2601997918818365E-4</v>
          </cell>
          <cell r="J144">
            <v>0.99917398002081181</v>
          </cell>
        </row>
        <row r="145">
          <cell r="A145">
            <v>74660</v>
          </cell>
          <cell r="B145" t="str">
            <v>DIT GOVERNOR-ITS INTERN - 74660</v>
          </cell>
          <cell r="C145"/>
          <cell r="D145"/>
          <cell r="E145"/>
          <cell r="F145">
            <v>107216011</v>
          </cell>
          <cell r="G145"/>
          <cell r="H145">
            <v>107216011</v>
          </cell>
          <cell r="I145">
            <v>0</v>
          </cell>
          <cell r="J145">
            <v>1</v>
          </cell>
        </row>
        <row r="146">
          <cell r="A146" t="str">
            <v>13005</v>
          </cell>
          <cell r="B146" t="str">
            <v>OSBM</v>
          </cell>
          <cell r="C146">
            <v>5137063</v>
          </cell>
          <cell r="D146"/>
          <cell r="E146"/>
          <cell r="F146">
            <v>674366</v>
          </cell>
          <cell r="G146"/>
          <cell r="H146">
            <v>5811429</v>
          </cell>
          <cell r="I146">
            <v>0.88395866145830915</v>
          </cell>
          <cell r="J146">
            <v>0.11604133854169087</v>
          </cell>
        </row>
        <row r="147">
          <cell r="A147" t="str">
            <v>23014</v>
          </cell>
          <cell r="B147" t="str">
            <v>OSBM</v>
          </cell>
          <cell r="C147"/>
          <cell r="D147"/>
          <cell r="E147"/>
          <cell r="F147">
            <v>3116812</v>
          </cell>
          <cell r="G147"/>
          <cell r="H147">
            <v>3116812</v>
          </cell>
        </row>
        <row r="148">
          <cell r="A148" t="str">
            <v>23020</v>
          </cell>
          <cell r="B148" t="str">
            <v>OSBM</v>
          </cell>
          <cell r="C148"/>
          <cell r="D148"/>
          <cell r="E148"/>
          <cell r="F148">
            <v>88150</v>
          </cell>
          <cell r="G148"/>
          <cell r="H148">
            <v>88150</v>
          </cell>
        </row>
        <row r="149">
          <cell r="A149" t="str">
            <v>23022</v>
          </cell>
          <cell r="B149" t="str">
            <v>OSBM</v>
          </cell>
          <cell r="C149"/>
          <cell r="D149"/>
          <cell r="E149"/>
          <cell r="F149">
            <v>1644646</v>
          </cell>
          <cell r="G149"/>
          <cell r="H149">
            <v>1644646</v>
          </cell>
        </row>
        <row r="150">
          <cell r="A150" t="str">
            <v>23024</v>
          </cell>
          <cell r="B150" t="str">
            <v>OSBM</v>
          </cell>
          <cell r="C150"/>
          <cell r="D150"/>
          <cell r="E150"/>
          <cell r="F150">
            <v>159000</v>
          </cell>
          <cell r="G150"/>
          <cell r="H150">
            <v>159000</v>
          </cell>
        </row>
        <row r="152">
          <cell r="A152">
            <v>84210</v>
          </cell>
          <cell r="B152" t="str">
            <v>DOT-ADMINISTRATION - 84210</v>
          </cell>
          <cell r="C152"/>
          <cell r="D152">
            <v>1922841</v>
          </cell>
          <cell r="E152">
            <v>682774332</v>
          </cell>
          <cell r="F152">
            <v>18958692</v>
          </cell>
          <cell r="G152"/>
          <cell r="H152">
            <v>703655865</v>
          </cell>
          <cell r="I152">
            <v>0.97032422518072803</v>
          </cell>
          <cell r="J152">
            <v>2.9675774819271916E-2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cRee, Lanier T" id="{E5252F76-BAD5-4DEE-9C31-0ED3A0E621E3}" userId="S::lanier.mcree@osbm.nc.gov::4e2ca690-c073-4630-8204-f52ca60381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1" dT="2022-11-30T21:16:53.03" personId="{E5252F76-BAD5-4DEE-9C31-0ED3A0E621E3}" id="{B1207FC6-AFC5-4882-90A4-B72FBFF28B88}">
    <text>Includes NCGA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51" dT="2022-11-30T21:16:53.03" personId="{E5252F76-BAD5-4DEE-9C31-0ED3A0E621E3}" id="{3060FE2F-1B3D-4D4E-83E4-196ED03E818D}">
    <text>Includes NCGA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B243-0B5A-4CC0-BC12-62F47A2027A7}">
  <sheetPr>
    <pageSetUpPr fitToPage="1"/>
  </sheetPr>
  <dimension ref="A1:T53"/>
  <sheetViews>
    <sheetView topLeftCell="B1" workbookViewId="0">
      <pane ySplit="4" topLeftCell="A28" activePane="bottomLeft" state="frozen"/>
      <selection pane="bottomLeft" activeCell="F48" sqref="F48"/>
    </sheetView>
  </sheetViews>
  <sheetFormatPr defaultRowHeight="14.45"/>
  <cols>
    <col min="2" max="2" width="32.85546875" customWidth="1"/>
    <col min="3" max="3" width="8.85546875" hidden="1" customWidth="1"/>
    <col min="4" max="4" width="13.140625" style="2" customWidth="1"/>
    <col min="5" max="5" width="15.7109375" style="2" customWidth="1"/>
    <col min="6" max="6" width="15.42578125" style="2" customWidth="1"/>
    <col min="7" max="7" width="12.5703125" style="2" customWidth="1"/>
    <col min="8" max="8" width="14.5703125" style="2" customWidth="1"/>
    <col min="9" max="9" width="10.140625" style="1" customWidth="1"/>
    <col min="10" max="10" width="16.28515625" bestFit="1" customWidth="1"/>
    <col min="11" max="11" width="10.140625" style="1" customWidth="1"/>
    <col min="12" max="12" width="13.85546875" customWidth="1"/>
    <col min="13" max="13" width="10" style="20" customWidth="1"/>
    <col min="14" max="14" width="9.140625" style="1"/>
    <col min="17" max="17" width="17.140625" bestFit="1" customWidth="1"/>
    <col min="19" max="19" width="9.42578125" bestFit="1" customWidth="1"/>
    <col min="20" max="20" width="10.85546875" bestFit="1" customWidth="1"/>
  </cols>
  <sheetData>
    <row r="1" spans="1:15" ht="15" customHeight="1">
      <c r="A1" s="11"/>
      <c r="B1" s="13" t="s">
        <v>0</v>
      </c>
      <c r="D1" s="72" t="s">
        <v>1</v>
      </c>
      <c r="E1" s="82"/>
      <c r="F1" s="73"/>
      <c r="G1" s="72" t="s">
        <v>2</v>
      </c>
      <c r="H1" s="73"/>
      <c r="I1" s="79" t="s">
        <v>3</v>
      </c>
      <c r="J1" s="80"/>
      <c r="K1" s="80"/>
      <c r="L1" s="81"/>
      <c r="M1" s="72" t="s">
        <v>4</v>
      </c>
      <c r="N1" s="73"/>
    </row>
    <row r="2" spans="1:15" ht="15.95">
      <c r="A2" s="10"/>
      <c r="B2" s="10"/>
      <c r="C2" s="22"/>
      <c r="D2" s="69" t="s">
        <v>5</v>
      </c>
      <c r="E2" s="69"/>
      <c r="F2" s="69" t="s">
        <v>6</v>
      </c>
      <c r="G2" s="69"/>
      <c r="H2" s="69"/>
      <c r="I2" s="69"/>
      <c r="J2" s="69"/>
      <c r="K2" s="69"/>
      <c r="L2" s="69"/>
      <c r="M2" s="69" t="s">
        <v>7</v>
      </c>
      <c r="N2" s="69"/>
    </row>
    <row r="3" spans="1:15">
      <c r="A3" s="70" t="s">
        <v>8</v>
      </c>
      <c r="B3" s="74" t="s">
        <v>9</v>
      </c>
      <c r="C3" s="70" t="s">
        <v>10</v>
      </c>
      <c r="D3" s="65" t="s">
        <v>11</v>
      </c>
      <c r="E3" s="67" t="s">
        <v>12</v>
      </c>
      <c r="F3" s="78" t="s">
        <v>13</v>
      </c>
      <c r="G3" s="75" t="s">
        <v>14</v>
      </c>
      <c r="H3" s="75" t="s">
        <v>15</v>
      </c>
      <c r="I3" s="63" t="s">
        <v>16</v>
      </c>
      <c r="J3" s="70" t="s">
        <v>17</v>
      </c>
      <c r="K3" s="63" t="s">
        <v>18</v>
      </c>
      <c r="L3" s="70" t="s">
        <v>19</v>
      </c>
      <c r="M3" s="76" t="s">
        <v>20</v>
      </c>
      <c r="N3" s="63" t="s">
        <v>21</v>
      </c>
    </row>
    <row r="4" spans="1:15" ht="27" customHeight="1">
      <c r="A4" s="70"/>
      <c r="B4" s="74"/>
      <c r="C4" s="70"/>
      <c r="D4" s="66"/>
      <c r="E4" s="68"/>
      <c r="F4" s="66"/>
      <c r="G4" s="68"/>
      <c r="H4" s="68"/>
      <c r="I4" s="64"/>
      <c r="J4" s="71"/>
      <c r="K4" s="64"/>
      <c r="L4" s="71"/>
      <c r="M4" s="77"/>
      <c r="N4" s="64"/>
    </row>
    <row r="5" spans="1:15">
      <c r="A5">
        <f t="shared" ref="A5:A46" si="0">VALUE(C5)</f>
        <v>11000</v>
      </c>
      <c r="B5" s="3" t="s">
        <v>22</v>
      </c>
      <c r="C5" t="s">
        <v>23</v>
      </c>
      <c r="D5" s="26">
        <f>_xlfn.XLOOKUP(A5,[1]Data!$A:$A,[1]Data!$B:$B,FALSE)</f>
        <v>77275280</v>
      </c>
      <c r="E5" s="27">
        <f>_xlfn.XLOOKUP(A5,[1]Data!$A:$A,[1]Data!$C:$C,FALSE)</f>
        <v>70303943.919999897</v>
      </c>
      <c r="F5" s="27">
        <f>D5-E5+G5</f>
        <v>6971336.0800001025</v>
      </c>
      <c r="G5" s="28">
        <v>0</v>
      </c>
      <c r="H5" s="28" t="s">
        <v>24</v>
      </c>
      <c r="I5" s="30" t="s">
        <v>24</v>
      </c>
      <c r="J5" s="12">
        <v>0</v>
      </c>
      <c r="K5" s="12">
        <v>0</v>
      </c>
      <c r="L5" s="44">
        <v>0</v>
      </c>
      <c r="M5" s="20" t="s">
        <v>24</v>
      </c>
      <c r="N5" s="30" t="s">
        <v>24</v>
      </c>
      <c r="O5">
        <f>RANK(F5,F5:F48)</f>
        <v>23</v>
      </c>
    </row>
    <row r="6" spans="1:15">
      <c r="A6">
        <f t="shared" si="0"/>
        <v>12000</v>
      </c>
      <c r="B6" s="3" t="s">
        <v>25</v>
      </c>
      <c r="C6" t="s">
        <v>26</v>
      </c>
      <c r="D6" s="26">
        <f>_xlfn.XLOOKUP(A6,[1]Data!$A:$A,[1]Data!$B:$B,FALSE)</f>
        <v>709258127</v>
      </c>
      <c r="E6" s="27">
        <f>_xlfn.XLOOKUP(A6,[1]Data!$A:$A,[1]Data!$C:$C,FALSE)</f>
        <v>684360429.1300025</v>
      </c>
      <c r="F6" s="27">
        <f t="shared" ref="F6:F46" si="1">D6-E6+G6</f>
        <v>33041570.869997501</v>
      </c>
      <c r="G6" s="28">
        <f>_xlfn.XLOOKUP(A6,'[2]Table 1 Data'!$A:$A,'[2]Table 1 Data'!$B:$B,FALSE)</f>
        <v>8143873</v>
      </c>
      <c r="H6" s="28">
        <f>_xlfn.XLOOKUP(A6,'[2]Table 1 Data'!$A:$A,'[2]Table 1 Data'!$C:$C,FALSE)</f>
        <v>42037868</v>
      </c>
      <c r="I6" s="30">
        <f>_xlfn.XLOOKUP(A6,'[3]Percent Receipt'!$A:$A,'[3]Percent Receipt'!$H:$H,FALSE)</f>
        <v>0.99972985198003039</v>
      </c>
      <c r="J6" s="27">
        <f t="shared" ref="J6:J46" si="2">I6*F6</f>
        <v>33032644.755050287</v>
      </c>
      <c r="K6" s="1">
        <f t="shared" ref="K6:K46" si="3">1-I6</f>
        <v>2.7014801996960713E-4</v>
      </c>
      <c r="L6" s="27">
        <f t="shared" ref="L6:L46" si="4">K6*F6</f>
        <v>8926.1149472152738</v>
      </c>
      <c r="M6" s="20">
        <f>_xlfn.XLOOKUP(A6,'[4]Table Data'!$A:$A,'[4]Table Data'!$C:$C,FALSE)</f>
        <v>201</v>
      </c>
      <c r="N6" s="30">
        <f>_xlfn.XLOOKUP(A6,'[4]Table Data'!$A:$A,'[4]Table Data'!$E:$E,FALSE)</f>
        <v>3.091832025842178E-2</v>
      </c>
      <c r="O6">
        <f>RANK(F6,F5:F48)</f>
        <v>4</v>
      </c>
    </row>
    <row r="7" spans="1:15">
      <c r="A7">
        <f t="shared" si="0"/>
        <v>12001</v>
      </c>
      <c r="B7" s="3" t="s">
        <v>27</v>
      </c>
      <c r="C7" t="s">
        <v>28</v>
      </c>
      <c r="D7" s="26">
        <f>_xlfn.XLOOKUP(A7,[1]Data!$A:$A,[1]Data!$B:$B,FALSE)</f>
        <v>87309356</v>
      </c>
      <c r="E7" s="27">
        <f>_xlfn.XLOOKUP(A7,[1]Data!$A:$A,[1]Data!$C:$C,FALSE)</f>
        <v>75559854.479999974</v>
      </c>
      <c r="F7" s="27">
        <f t="shared" si="1"/>
        <v>12284410.520000026</v>
      </c>
      <c r="G7" s="28">
        <f>_xlfn.XLOOKUP(A7,'[2]Table 1 Data'!$A:$A,'[2]Table 1 Data'!$B:$B,FALSE)</f>
        <v>534909</v>
      </c>
      <c r="H7" s="28">
        <f>_xlfn.XLOOKUP(A7,'[2]Table 1 Data'!$A:$A,'[2]Table 1 Data'!$C:$C,FALSE)</f>
        <v>12509850</v>
      </c>
      <c r="I7" s="30">
        <f>_xlfn.XLOOKUP(A7,'[3]Percent Receipt'!$A:$A,'[3]Percent Receipt'!$H:$H,FALSE)</f>
        <v>0.99172308451690794</v>
      </c>
      <c r="J7" s="27">
        <f t="shared" si="2"/>
        <v>12182733.492366379</v>
      </c>
      <c r="K7" s="1">
        <f t="shared" si="3"/>
        <v>8.2769154830920622E-3</v>
      </c>
      <c r="L7" s="27">
        <f t="shared" si="4"/>
        <v>101677.02763364722</v>
      </c>
      <c r="M7" s="20">
        <f>_xlfn.XLOOKUP(A7,'[4]Table Data'!$A:$A,'[4]Table Data'!$C:$C,FALSE)</f>
        <v>62</v>
      </c>
      <c r="N7" s="30">
        <f>_xlfn.XLOOKUP(A7,'[4]Table Data'!$A:$A,'[4]Table Data'!$E:$E,FALSE)</f>
        <v>8.5872576177285317E-2</v>
      </c>
      <c r="O7">
        <f>RANK(F7,F5:F48)</f>
        <v>14</v>
      </c>
    </row>
    <row r="8" spans="1:15">
      <c r="A8">
        <f t="shared" si="0"/>
        <v>13000</v>
      </c>
      <c r="B8" s="3" t="s">
        <v>29</v>
      </c>
      <c r="C8" t="s">
        <v>30</v>
      </c>
      <c r="D8" s="26">
        <f>_xlfn.XLOOKUP(A8,[1]Data!$A:$A,[1]Data!$B:$B,FALSE)</f>
        <v>6656521</v>
      </c>
      <c r="E8" s="27">
        <f>_xlfn.XLOOKUP(A8,[1]Data!$A:$A,[1]Data!$C:$C,FALSE)</f>
        <v>6495209.0099999998</v>
      </c>
      <c r="F8" s="27">
        <f t="shared" si="1"/>
        <v>161311.99000000022</v>
      </c>
      <c r="G8" s="28">
        <f>_xlfn.XLOOKUP(A8,'[2]Table 1 Data'!$A:$A,'[2]Table 1 Data'!$B:$B,FALSE)</f>
        <v>0</v>
      </c>
      <c r="H8" s="28">
        <f>_xlfn.XLOOKUP(A8,'[2]Table 1 Data'!$A:$A,'[2]Table 1 Data'!$C:$C,FALSE)</f>
        <v>23884</v>
      </c>
      <c r="I8" s="30">
        <f>_xlfn.XLOOKUP(A8,'[3]Percent Receipt'!$A:$A,'[3]Percent Receipt'!$H:$H,FALSE)</f>
        <v>0.84227123156026262</v>
      </c>
      <c r="J8" s="27">
        <f t="shared" si="2"/>
        <v>135868.44848273695</v>
      </c>
      <c r="K8" s="1">
        <f t="shared" si="3"/>
        <v>0.15772876843973738</v>
      </c>
      <c r="L8" s="27">
        <f t="shared" si="4"/>
        <v>25443.541517263267</v>
      </c>
      <c r="M8" s="20">
        <f>_xlfn.XLOOKUP(A8,'[4]Table Data'!$A:$A,'[4]Table Data'!$C:$C,FALSE)</f>
        <v>4</v>
      </c>
      <c r="N8" s="30">
        <f>_xlfn.XLOOKUP(A8,'[4]Table Data'!$A:$A,'[4]Table Data'!$E:$E,FALSE)</f>
        <v>0.08</v>
      </c>
      <c r="O8">
        <f>RANK(F8,F5:F48)</f>
        <v>42</v>
      </c>
    </row>
    <row r="9" spans="1:15">
      <c r="A9">
        <f t="shared" si="0"/>
        <v>13005</v>
      </c>
      <c r="B9" s="3" t="s">
        <v>31</v>
      </c>
      <c r="C9" t="s">
        <v>32</v>
      </c>
      <c r="D9" s="26">
        <f>_xlfn.XLOOKUP(A9,[1]Data!$A:$A,[1]Data!$B:$B,FALSE)</f>
        <v>10453235</v>
      </c>
      <c r="E9" s="27">
        <f>_xlfn.XLOOKUP(A9,[1]Data!$A:$A,[1]Data!$C:$C,FALSE)</f>
        <v>9891550.5999999996</v>
      </c>
      <c r="F9" s="27">
        <f t="shared" si="1"/>
        <v>563036.40000000037</v>
      </c>
      <c r="G9" s="28">
        <f>_xlfn.XLOOKUP(A9,'[2]Table 1 Data'!$A:$A,'[2]Table 1 Data'!$B:$B,FALSE)</f>
        <v>1352</v>
      </c>
      <c r="H9" s="28">
        <f>_xlfn.XLOOKUP(A9,'[2]Table 1 Data'!$A:$A,'[2]Table 1 Data'!$C:$C,FALSE)</f>
        <v>888831</v>
      </c>
      <c r="I9" s="30">
        <f>_xlfn.XLOOKUP(A9,'[3]Percent Receipt'!$A:$A,'[3]Percent Receipt'!$H:$H,FALSE)</f>
        <v>0.90232427411933391</v>
      </c>
      <c r="J9" s="43">
        <f t="shared" si="2"/>
        <v>508041.41093276325</v>
      </c>
      <c r="K9" s="17">
        <v>0.11604133854169087</v>
      </c>
      <c r="L9" s="43">
        <f t="shared" si="4"/>
        <v>65335.497503694918</v>
      </c>
      <c r="M9" s="20">
        <f>_xlfn.XLOOKUP(A9,'[4]Table Data'!$A:$A,'[4]Table Data'!$C:$C,FALSE)</f>
        <v>1</v>
      </c>
      <c r="N9" s="30">
        <f>_xlfn.XLOOKUP(A9,'[4]Table Data'!$A:$A,'[4]Table Data'!$E:$E,FALSE)</f>
        <v>1.3333333333333334E-2</v>
      </c>
      <c r="O9">
        <f>RANK(F9,F5:F48)</f>
        <v>41</v>
      </c>
    </row>
    <row r="10" spans="1:15">
      <c r="A10">
        <f t="shared" si="0"/>
        <v>13050</v>
      </c>
      <c r="B10" s="3" t="s">
        <v>33</v>
      </c>
      <c r="C10" t="s">
        <v>34</v>
      </c>
      <c r="D10" s="26">
        <f>_xlfn.XLOOKUP(A10,[1]Data!$A:$A,[1]Data!$B:$B,FALSE)</f>
        <v>7197959</v>
      </c>
      <c r="E10" s="27">
        <f>_xlfn.XLOOKUP(A10,[1]Data!$A:$A,[1]Data!$C:$C,FALSE)</f>
        <v>5821614.7599999998</v>
      </c>
      <c r="F10" s="27">
        <f t="shared" si="1"/>
        <v>1376344.2400000002</v>
      </c>
      <c r="G10" s="28">
        <f>_xlfn.XLOOKUP(A10,'[2]Table 1 Data'!$A:$A,'[2]Table 1 Data'!$B:$B,FALSE)</f>
        <v>0</v>
      </c>
      <c r="H10" s="28">
        <f>_xlfn.XLOOKUP(A10,'[2]Table 1 Data'!$A:$A,'[2]Table 1 Data'!$C:$C,FALSE)</f>
        <v>1301351</v>
      </c>
      <c r="I10" s="30">
        <f>_xlfn.XLOOKUP(A10,'[3]Percent Receipt'!$A:$A,'[3]Percent Receipt'!$H:$H,FALSE)</f>
        <v>1</v>
      </c>
      <c r="J10" s="27">
        <f t="shared" si="2"/>
        <v>1376344.2400000002</v>
      </c>
      <c r="K10" s="1">
        <f t="shared" si="3"/>
        <v>0</v>
      </c>
      <c r="L10" s="27">
        <f t="shared" si="4"/>
        <v>0</v>
      </c>
      <c r="M10" s="20">
        <f>_xlfn.XLOOKUP(A10,'[4]Table Data'!$A:$A,'[4]Table Data'!$C:$C,FALSE)</f>
        <v>8</v>
      </c>
      <c r="N10" s="30">
        <f>_xlfn.XLOOKUP(A10,'[4]Table Data'!$A:$A,'[4]Table Data'!$E:$E,FALSE)</f>
        <v>9.0909090909090912E-2</v>
      </c>
      <c r="O10">
        <f>RANK(F10,F5:F48)</f>
        <v>35</v>
      </c>
    </row>
    <row r="11" spans="1:15">
      <c r="A11">
        <f t="shared" si="0"/>
        <v>13100</v>
      </c>
      <c r="B11" s="3" t="s">
        <v>35</v>
      </c>
      <c r="C11" t="s">
        <v>36</v>
      </c>
      <c r="D11" s="26">
        <f>_xlfn.XLOOKUP(A11,[1]Data!$A:$A,[1]Data!$B:$B,FALSE)</f>
        <v>1248604</v>
      </c>
      <c r="E11" s="27">
        <f>_xlfn.XLOOKUP(A11,[1]Data!$A:$A,[1]Data!$C:$C,FALSE)</f>
        <v>1227345.4400000002</v>
      </c>
      <c r="F11" s="27">
        <f t="shared" si="1"/>
        <v>21258.559999999823</v>
      </c>
      <c r="G11" s="28">
        <f>_xlfn.XLOOKUP(A11,'[2]Table 1 Data'!$A:$A,'[2]Table 1 Data'!$B:$B,FALSE)</f>
        <v>0</v>
      </c>
      <c r="H11" s="28">
        <f>_xlfn.XLOOKUP(A11,'[2]Table 1 Data'!$A:$A,'[2]Table 1 Data'!$C:$C,FALSE)</f>
        <v>124</v>
      </c>
      <c r="I11" s="30">
        <f>_xlfn.XLOOKUP(A11,'[3]Percent Receipt'!$A:$A,'[3]Percent Receipt'!$H:$H,FALSE)</f>
        <v>1</v>
      </c>
      <c r="J11" s="27">
        <f t="shared" si="2"/>
        <v>21258.559999999823</v>
      </c>
      <c r="K11" s="1">
        <f t="shared" si="3"/>
        <v>0</v>
      </c>
      <c r="L11" s="27">
        <f t="shared" si="4"/>
        <v>0</v>
      </c>
      <c r="M11" s="20">
        <f>_xlfn.XLOOKUP(A11,'[4]Table Data'!$A:$A,'[4]Table Data'!$C:$C,FALSE)</f>
        <v>1</v>
      </c>
      <c r="N11" s="30">
        <f>_xlfn.XLOOKUP(A11,'[4]Table Data'!$A:$A,'[4]Table Data'!$E:$E,FALSE)</f>
        <v>0.1111111111111111</v>
      </c>
      <c r="O11">
        <f>RANK(F11,F5:F48)</f>
        <v>43</v>
      </c>
    </row>
    <row r="12" spans="1:15">
      <c r="A12">
        <f t="shared" si="0"/>
        <v>13200</v>
      </c>
      <c r="B12" s="3" t="s">
        <v>37</v>
      </c>
      <c r="C12" t="s">
        <v>38</v>
      </c>
      <c r="D12" s="26">
        <f>_xlfn.XLOOKUP(A12,[1]Data!$A:$A,[1]Data!$B:$B,FALSE)</f>
        <v>17045531</v>
      </c>
      <c r="E12" s="27">
        <f>_xlfn.XLOOKUP(A12,[1]Data!$A:$A,[1]Data!$C:$C,FALSE)</f>
        <v>15225188.449999999</v>
      </c>
      <c r="F12" s="27">
        <f t="shared" si="1"/>
        <v>1820342.5500000007</v>
      </c>
      <c r="G12" s="28">
        <f>_xlfn.XLOOKUP(A12,'[2]Table 1 Data'!$A:$A,'[2]Table 1 Data'!$B:$B,FALSE)</f>
        <v>0</v>
      </c>
      <c r="H12" s="28">
        <f>_xlfn.XLOOKUP(A12,'[2]Table 1 Data'!$A:$A,'[2]Table 1 Data'!$C:$C,FALSE)</f>
        <v>2030127</v>
      </c>
      <c r="I12" s="30">
        <f>_xlfn.XLOOKUP(A12,'[3]Percent Receipt'!$A:$A,'[3]Percent Receipt'!$H:$H,FALSE)</f>
        <v>0.98582715578325397</v>
      </c>
      <c r="J12" s="27">
        <f t="shared" si="2"/>
        <v>1794543.1186177365</v>
      </c>
      <c r="K12" s="1">
        <f t="shared" si="3"/>
        <v>1.4172844216746028E-2</v>
      </c>
      <c r="L12" s="27">
        <f t="shared" si="4"/>
        <v>25799.431382264229</v>
      </c>
      <c r="M12" s="20">
        <f>_xlfn.XLOOKUP(A12,'[4]Table Data'!$A:$A,'[4]Table Data'!$C:$C,FALSE)</f>
        <v>14</v>
      </c>
      <c r="N12" s="30">
        <f>_xlfn.XLOOKUP(A12,'[4]Table Data'!$A:$A,'[4]Table Data'!$E:$E,FALSE)</f>
        <v>7.6086956521739135E-2</v>
      </c>
      <c r="O12">
        <f>RANK(F12,F5:F48)</f>
        <v>32</v>
      </c>
    </row>
    <row r="13" spans="1:15">
      <c r="A13">
        <f t="shared" si="0"/>
        <v>13300</v>
      </c>
      <c r="B13" s="3" t="s">
        <v>39</v>
      </c>
      <c r="C13" t="s">
        <v>40</v>
      </c>
      <c r="D13" s="26">
        <f>_xlfn.XLOOKUP(A13,[1]Data!$A:$A,[1]Data!$B:$B,FALSE)</f>
        <v>22135322</v>
      </c>
      <c r="E13" s="27">
        <f>_xlfn.XLOOKUP(A13,[1]Data!$A:$A,[1]Data!$C:$C,FALSE)</f>
        <v>18254265.309999995</v>
      </c>
      <c r="F13" s="27">
        <f>D13-E13</f>
        <v>3881056.6900000051</v>
      </c>
      <c r="G13" s="28" t="s">
        <v>24</v>
      </c>
      <c r="H13" s="28">
        <v>0</v>
      </c>
      <c r="I13" s="30">
        <f>_xlfn.XLOOKUP(A13,'[3]Percent Receipt'!$A:$A,'[3]Percent Receipt'!$H:$H,FALSE)</f>
        <v>0.73022083866255749</v>
      </c>
      <c r="J13" s="27">
        <f t="shared" si="2"/>
        <v>2834028.4710687329</v>
      </c>
      <c r="K13" s="1">
        <f t="shared" si="3"/>
        <v>0.26977916133744251</v>
      </c>
      <c r="L13" s="27">
        <f t="shared" si="4"/>
        <v>1047028.2189312719</v>
      </c>
      <c r="M13" s="20">
        <f>_xlfn.XLOOKUP(A13,'[4]Table Data'!$A:$A,'[4]Table Data'!$C:$C,FALSE)</f>
        <v>41</v>
      </c>
      <c r="N13" s="30">
        <f>_xlfn.XLOOKUP(A13,'[4]Table Data'!$A:$A,'[4]Table Data'!$E:$E,FALSE)</f>
        <v>0.25465838509316768</v>
      </c>
      <c r="O13">
        <f>RANK(F13,F5:F48)</f>
        <v>26</v>
      </c>
    </row>
    <row r="14" spans="1:15">
      <c r="A14">
        <f t="shared" si="0"/>
        <v>13410</v>
      </c>
      <c r="B14" s="3" t="s">
        <v>41</v>
      </c>
      <c r="C14" t="s">
        <v>42</v>
      </c>
      <c r="D14" s="26">
        <f>_xlfn.XLOOKUP(A14,[1]Data!$A:$A,[1]Data!$B:$B,FALSE)</f>
        <v>48363093</v>
      </c>
      <c r="E14" s="27">
        <f>_xlfn.XLOOKUP(A14,[1]Data!$A:$A,[1]Data!$C:$C,FALSE)</f>
        <v>42127987.06000001</v>
      </c>
      <c r="F14" s="27">
        <f t="shared" si="1"/>
        <v>7636569.9399999902</v>
      </c>
      <c r="G14" s="28">
        <f>_xlfn.XLOOKUP(A14,'[2]Table 1 Data'!$A:$A,'[2]Table 1 Data'!$B:$B,FALSE)</f>
        <v>1401464</v>
      </c>
      <c r="H14" s="28">
        <f>_xlfn.XLOOKUP(A14,'[2]Table 1 Data'!$A:$A,'[2]Table 1 Data'!$C:$C,FALSE)</f>
        <v>10013659</v>
      </c>
      <c r="I14" s="30">
        <f>_xlfn.XLOOKUP(A14,'[3]Percent Receipt'!$A:$A,'[3]Percent Receipt'!$H:$H,FALSE)</f>
        <v>2.8964969823425489E-8</v>
      </c>
      <c r="J14" s="27">
        <f t="shared" si="2"/>
        <v>0.22119301786657791</v>
      </c>
      <c r="K14" s="1">
        <f t="shared" si="3"/>
        <v>0.99999997103503013</v>
      </c>
      <c r="L14" s="27">
        <f t="shared" si="4"/>
        <v>7636569.7188069718</v>
      </c>
      <c r="M14" s="20">
        <f>_xlfn.XLOOKUP(A14,'[4]Table Data'!$A:$A,'[4]Table Data'!$C:$C,FALSE)</f>
        <v>41</v>
      </c>
      <c r="N14" s="30">
        <f>_xlfn.XLOOKUP(A14,'[4]Table Data'!$A:$A,'[4]Table Data'!$E:$E,FALSE)</f>
        <v>9.9514563106796114E-2</v>
      </c>
      <c r="O14">
        <f>RANK(F14,F5:F48)</f>
        <v>19</v>
      </c>
    </row>
    <row r="15" spans="1:15">
      <c r="A15">
        <f t="shared" si="0"/>
        <v>13510</v>
      </c>
      <c r="B15" s="3" t="s">
        <v>43</v>
      </c>
      <c r="C15" t="s">
        <v>44</v>
      </c>
      <c r="D15" s="26">
        <f>_xlfn.XLOOKUP(A15,[1]Data!$A:$A,[1]Data!$B:$B,FALSE)</f>
        <v>149186268</v>
      </c>
      <c r="E15" s="27">
        <f>_xlfn.XLOOKUP(A15,[1]Data!$A:$A,[1]Data!$C:$C,FALSE)</f>
        <v>133653176.19999997</v>
      </c>
      <c r="F15" s="27">
        <f t="shared" si="1"/>
        <v>15826063.800000027</v>
      </c>
      <c r="G15" s="28">
        <f>_xlfn.XLOOKUP(A15,'[2]Table 1 Data'!$A:$A,'[2]Table 1 Data'!$B:$B,FALSE)</f>
        <v>292972</v>
      </c>
      <c r="H15" s="28">
        <f>_xlfn.XLOOKUP(A15,'[2]Table 1 Data'!$A:$A,'[2]Table 1 Data'!$C:$C,FALSE)</f>
        <v>7998318</v>
      </c>
      <c r="I15" s="30">
        <f>_xlfn.XLOOKUP(A15,'[3]Percent Receipt'!$A:$A,'[3]Percent Receipt'!$H:$H,FALSE)</f>
        <v>0.58498637883951365</v>
      </c>
      <c r="J15" s="27">
        <f t="shared" si="2"/>
        <v>9258031.7536451295</v>
      </c>
      <c r="K15" s="1">
        <f t="shared" si="3"/>
        <v>0.41501362116048635</v>
      </c>
      <c r="L15" s="27">
        <f t="shared" si="4"/>
        <v>6568032.0463548983</v>
      </c>
      <c r="M15" s="20">
        <f>_xlfn.XLOOKUP(A15,'[4]Table Data'!$A:$A,'[4]Table Data'!$C:$C,FALSE)</f>
        <v>163</v>
      </c>
      <c r="N15" s="30">
        <f>_xlfn.XLOOKUP(A15,'[4]Table Data'!$A:$A,'[4]Table Data'!$E:$E,FALSE)</f>
        <v>0.1347107438016529</v>
      </c>
      <c r="O15">
        <f>RANK(F15,F5:F48)</f>
        <v>13</v>
      </c>
    </row>
    <row r="16" spans="1:15">
      <c r="A16">
        <f t="shared" si="0"/>
        <v>13600</v>
      </c>
      <c r="B16" s="3" t="s">
        <v>45</v>
      </c>
      <c r="C16" t="s">
        <v>46</v>
      </c>
      <c r="D16" s="26">
        <f>_xlfn.XLOOKUP(A16,[1]Data!$A:$A,[1]Data!$B:$B,FALSE)</f>
        <v>91398188</v>
      </c>
      <c r="E16" s="27">
        <f>_xlfn.XLOOKUP(A16,[1]Data!$A:$A,[1]Data!$C:$C,FALSE)</f>
        <v>82750489.909999952</v>
      </c>
      <c r="F16" s="27">
        <f t="shared" si="1"/>
        <v>8647699.0900000483</v>
      </c>
      <c r="G16" s="28">
        <f>_xlfn.XLOOKUP(A16,'[2]Table 1 Data'!$A:$A,'[2]Table 1 Data'!$B:$B,FALSE)</f>
        <v>1</v>
      </c>
      <c r="H16" s="28">
        <f>_xlfn.XLOOKUP(A16,'[2]Table 1 Data'!$A:$A,'[2]Table 1 Data'!$C:$C,FALSE)</f>
        <v>85940371</v>
      </c>
      <c r="I16" s="30">
        <f>_xlfn.XLOOKUP(A16,'[3]Percent Receipt'!$A:$A,'[3]Percent Receipt'!$H:$H,FALSE)</f>
        <v>0.60112906825680812</v>
      </c>
      <c r="J16" s="27">
        <f t="shared" si="2"/>
        <v>5198383.2965369765</v>
      </c>
      <c r="K16" s="1">
        <f t="shared" si="3"/>
        <v>0.39887093174319188</v>
      </c>
      <c r="L16" s="27">
        <f t="shared" si="4"/>
        <v>3449315.7934630718</v>
      </c>
      <c r="M16" s="20">
        <f>_xlfn.XLOOKUP(A16,'[4]Table Data'!$A:$A,'[4]Table Data'!$C:$C,FALSE)</f>
        <v>126</v>
      </c>
      <c r="N16" s="30">
        <f>_xlfn.XLOOKUP(A16,'[4]Table Data'!$A:$A,'[4]Table Data'!$E:$E,FALSE)</f>
        <v>0.14685314685314685</v>
      </c>
      <c r="O16">
        <f>RANK(F16,F5:F48)</f>
        <v>16</v>
      </c>
    </row>
    <row r="17" spans="1:19">
      <c r="A17">
        <f t="shared" si="0"/>
        <v>13700</v>
      </c>
      <c r="B17" s="3" t="s">
        <v>47</v>
      </c>
      <c r="C17" t="s">
        <v>48</v>
      </c>
      <c r="D17" s="26">
        <f>_xlfn.XLOOKUP(A17,[1]Data!$A:$A,[1]Data!$B:$B,FALSE)</f>
        <v>154026438</v>
      </c>
      <c r="E17" s="27">
        <f>_xlfn.XLOOKUP(A17,[1]Data!$A:$A,[1]Data!$C:$C,FALSE)</f>
        <v>138143676.63999987</v>
      </c>
      <c r="F17" s="27">
        <f t="shared" si="1"/>
        <v>15882762.360000134</v>
      </c>
      <c r="G17" s="28">
        <f>_xlfn.XLOOKUP(A17,'[2]Table 1 Data'!$A:$A,'[2]Table 1 Data'!$B:$B,FALSE)</f>
        <v>1</v>
      </c>
      <c r="H17" s="28">
        <f>_xlfn.XLOOKUP(A17,'[2]Table 1 Data'!$A:$A,'[2]Table 1 Data'!$C:$C,FALSE)</f>
        <v>12948013</v>
      </c>
      <c r="I17" s="30">
        <f>_xlfn.XLOOKUP(A17,'[3]Percent Receipt'!$A:$A,'[3]Percent Receipt'!$H:$H,FALSE)</f>
        <v>0.74207814322527033</v>
      </c>
      <c r="J17" s="27">
        <f t="shared" si="2"/>
        <v>11786250.801397111</v>
      </c>
      <c r="K17" s="1">
        <f t="shared" si="3"/>
        <v>0.25792185677472967</v>
      </c>
      <c r="L17" s="27">
        <f t="shared" si="4"/>
        <v>4096511.5586030218</v>
      </c>
      <c r="M17" s="20">
        <f>_xlfn.XLOOKUP(A17,'[4]Table Data'!$A:$A,'[4]Table Data'!$C:$C,FALSE)</f>
        <v>238</v>
      </c>
      <c r="N17" s="30">
        <f>_xlfn.XLOOKUP(A17,'[4]Table Data'!$A:$A,'[4]Table Data'!$E:$E,FALSE)</f>
        <v>0.13069741900054915</v>
      </c>
      <c r="O17">
        <f>RANK(F17,F5:F48)</f>
        <v>12</v>
      </c>
    </row>
    <row r="18" spans="1:19">
      <c r="A18">
        <f t="shared" si="0"/>
        <v>13800</v>
      </c>
      <c r="B18" s="3" t="s">
        <v>49</v>
      </c>
      <c r="C18" t="s">
        <v>50</v>
      </c>
      <c r="D18" s="26">
        <f>_xlfn.XLOOKUP(A18,[1]Data!$A:$A,[1]Data!$B:$B,FALSE)</f>
        <v>38190680</v>
      </c>
      <c r="E18" s="27">
        <f>_xlfn.XLOOKUP(A18,[1]Data!$A:$A,[1]Data!$C:$C,FALSE)</f>
        <v>35085319.449999988</v>
      </c>
      <c r="F18" s="27">
        <f t="shared" si="1"/>
        <v>3148310.5500000119</v>
      </c>
      <c r="G18" s="28">
        <f>_xlfn.XLOOKUP(A18,'[2]Table 1 Data'!$A:$A,'[2]Table 1 Data'!$B:$B,FALSE)</f>
        <v>42950</v>
      </c>
      <c r="H18" s="28">
        <f>_xlfn.XLOOKUP(A18,'[2]Table 1 Data'!$A:$A,'[2]Table 1 Data'!$C:$C,FALSE)</f>
        <v>9567145</v>
      </c>
      <c r="I18" s="30">
        <f>_xlfn.XLOOKUP(A18,'[3]Percent Receipt'!$A:$A,'[3]Percent Receipt'!$H:$H,FALSE)</f>
        <v>0.59071137386959549</v>
      </c>
      <c r="J18" s="27">
        <f t="shared" si="2"/>
        <v>1859742.8503586489</v>
      </c>
      <c r="K18" s="1">
        <f t="shared" si="3"/>
        <v>0.40928862613040451</v>
      </c>
      <c r="L18" s="27">
        <f t="shared" si="4"/>
        <v>1288567.699641363</v>
      </c>
      <c r="M18" s="20">
        <f>_xlfn.XLOOKUP(A18,'[4]Table Data'!$A:$A,'[4]Table Data'!$C:$C,FALSE)</f>
        <v>36</v>
      </c>
      <c r="N18" s="30">
        <f>_xlfn.XLOOKUP(A18,'[4]Table Data'!$A:$A,'[4]Table Data'!$E:$E,FALSE)</f>
        <v>9.7035040431266845E-2</v>
      </c>
      <c r="O18">
        <f>RANK(F18,F5:F48)</f>
        <v>28</v>
      </c>
    </row>
    <row r="19" spans="1:19">
      <c r="A19">
        <f t="shared" si="0"/>
        <v>13900</v>
      </c>
      <c r="B19" s="3" t="s">
        <v>51</v>
      </c>
      <c r="C19" t="s">
        <v>52</v>
      </c>
      <c r="D19" s="26">
        <f>_xlfn.XLOOKUP(A19,[1]Data!$A:$A,[1]Data!$B:$B,FALSE)</f>
        <v>47479991</v>
      </c>
      <c r="E19" s="27">
        <f>_xlfn.XLOOKUP(A19,[1]Data!$A:$A,[1]Data!$C:$C,FALSE)</f>
        <v>42819077.789999999</v>
      </c>
      <c r="F19" s="27">
        <f t="shared" si="1"/>
        <v>4660913.2100000009</v>
      </c>
      <c r="G19" s="28">
        <f>_xlfn.XLOOKUP(A19,'[2]Table 1 Data'!$A:$A,'[2]Table 1 Data'!$B:$B,FALSE)</f>
        <v>0</v>
      </c>
      <c r="H19" s="28">
        <f>_xlfn.XLOOKUP(A19,'[2]Table 1 Data'!$A:$A,'[2]Table 1 Data'!$C:$C,FALSE)</f>
        <v>1077</v>
      </c>
      <c r="I19" s="30">
        <f>_xlfn.XLOOKUP(A19,'[3]Percent Receipt'!$A:$A,'[3]Percent Receipt'!$H:$H,FALSE)</f>
        <v>0.93696034236436854</v>
      </c>
      <c r="J19" s="27">
        <f t="shared" si="2"/>
        <v>4367090.8369722087</v>
      </c>
      <c r="K19" s="1">
        <f t="shared" si="3"/>
        <v>6.3039657635631463E-2</v>
      </c>
      <c r="L19" s="27">
        <f t="shared" si="4"/>
        <v>293822.37302779208</v>
      </c>
      <c r="M19" s="20">
        <f>_xlfn.XLOOKUP(A19,'[4]Table Data'!$A:$A,'[4]Table Data'!$C:$C,FALSE)</f>
        <v>46</v>
      </c>
      <c r="N19" s="30">
        <f>_xlfn.XLOOKUP(A19,'[4]Table Data'!$A:$A,'[4]Table Data'!$E:$E,FALSE)</f>
        <v>9.8501070663811557E-2</v>
      </c>
      <c r="O19">
        <f>RANK(F19,F5:F48)</f>
        <v>25</v>
      </c>
    </row>
    <row r="20" spans="1:19">
      <c r="A20">
        <f t="shared" si="0"/>
        <v>13902</v>
      </c>
      <c r="B20" s="3" t="s">
        <v>53</v>
      </c>
      <c r="C20" t="s">
        <v>54</v>
      </c>
      <c r="D20" s="26">
        <f>_xlfn.XLOOKUP(A20,[1]Data!$A:$A,[1]Data!$B:$B,FALSE)</f>
        <v>15459234</v>
      </c>
      <c r="E20" s="27">
        <f>_xlfn.XLOOKUP(A20,[1]Data!$A:$A,[1]Data!$C:$C,FALSE)</f>
        <v>13790169.109999999</v>
      </c>
      <c r="F20" s="27">
        <f t="shared" si="1"/>
        <v>1897078.8900000006</v>
      </c>
      <c r="G20" s="28">
        <f>_xlfn.XLOOKUP(A20,'[2]Table 1 Data'!$A:$A,'[2]Table 1 Data'!$B:$B,FALSE)</f>
        <v>228014</v>
      </c>
      <c r="H20" s="28">
        <f>_xlfn.XLOOKUP(A20,'[2]Table 1 Data'!$A:$A,'[2]Table 1 Data'!$C:$C,FALSE)</f>
        <v>5127880</v>
      </c>
      <c r="I20" s="30">
        <f>_xlfn.XLOOKUP(A20,'[3]Percent Receipt'!$A:$A,'[3]Percent Receipt'!$H:$H,FALSE)</f>
        <v>0</v>
      </c>
      <c r="J20" s="27">
        <f t="shared" si="2"/>
        <v>0</v>
      </c>
      <c r="K20" s="1">
        <f t="shared" si="3"/>
        <v>1</v>
      </c>
      <c r="L20" s="27">
        <f t="shared" si="4"/>
        <v>1897078.8900000006</v>
      </c>
      <c r="M20" s="20">
        <f>_xlfn.XLOOKUP(A20,'[4]Table Data'!$A:$A,'[4]Table Data'!$C:$C,FALSE)</f>
        <v>18</v>
      </c>
      <c r="N20" s="30">
        <f>_xlfn.XLOOKUP(A20,'[4]Table Data'!$A:$A,'[4]Table Data'!$E:$E,FALSE)</f>
        <v>0.12676056338028169</v>
      </c>
      <c r="O20">
        <f>RANK(F20,F5:F48)</f>
        <v>31</v>
      </c>
    </row>
    <row r="21" spans="1:19">
      <c r="A21">
        <f t="shared" si="0"/>
        <v>14100</v>
      </c>
      <c r="B21" s="3" t="s">
        <v>55</v>
      </c>
      <c r="C21" t="s">
        <v>56</v>
      </c>
      <c r="D21" s="26">
        <f>_xlfn.XLOOKUP(A21,[1]Data!$A:$A,[1]Data!$B:$B,FALSE)</f>
        <v>38711720</v>
      </c>
      <c r="E21" s="27">
        <f>_xlfn.XLOOKUP(A21,[1]Data!$A:$A,[1]Data!$C:$C,FALSE)</f>
        <v>34840036.589999981</v>
      </c>
      <c r="F21" s="27">
        <f t="shared" si="1"/>
        <v>3871683.4100000188</v>
      </c>
      <c r="G21" s="28">
        <f>_xlfn.XLOOKUP(A21,'[2]Table 1 Data'!$A:$A,'[2]Table 1 Data'!$B:$B,FALSE)</f>
        <v>0</v>
      </c>
      <c r="H21" s="28">
        <f>_xlfn.XLOOKUP(A21,'[2]Table 1 Data'!$A:$A,'[2]Table 1 Data'!$C:$C,FALSE)</f>
        <v>4355347</v>
      </c>
      <c r="I21" s="30">
        <f>_xlfn.XLOOKUP(A21,'[3]Percent Receipt'!$A:$A,'[3]Percent Receipt'!$H:$H,FALSE)</f>
        <v>0.8677309109305883</v>
      </c>
      <c r="J21" s="27">
        <f t="shared" si="2"/>
        <v>3359579.3721941626</v>
      </c>
      <c r="K21" s="1">
        <f t="shared" si="3"/>
        <v>0.1322690890694117</v>
      </c>
      <c r="L21" s="27">
        <f t="shared" si="4"/>
        <v>512104.03780585615</v>
      </c>
      <c r="M21" s="20">
        <f>_xlfn.XLOOKUP(A21,'[4]Table Data'!$A:$A,'[4]Table Data'!$C:$C,FALSE)</f>
        <v>35</v>
      </c>
      <c r="N21" s="30">
        <f>_xlfn.XLOOKUP(A21,'[4]Table Data'!$A:$A,'[4]Table Data'!$E:$E,FALSE)</f>
        <v>9.2348284960422161E-2</v>
      </c>
      <c r="O21">
        <f>RANK(F21,F5:F48)</f>
        <v>27</v>
      </c>
    </row>
    <row r="22" spans="1:19">
      <c r="A22">
        <f t="shared" si="0"/>
        <v>14111</v>
      </c>
      <c r="B22" s="3" t="s">
        <v>57</v>
      </c>
      <c r="C22" t="s">
        <v>58</v>
      </c>
      <c r="D22" s="26">
        <f>_xlfn.XLOOKUP(A22,[1]Data!$A:$A,[1]Data!$B:$B,FALSE)</f>
        <v>8531021</v>
      </c>
      <c r="E22" s="27">
        <f>_xlfn.XLOOKUP(A22,[1]Data!$A:$A,[1]Data!$C:$C,FALSE)</f>
        <v>7874413.9799999977</v>
      </c>
      <c r="F22" s="27">
        <f t="shared" si="1"/>
        <v>656607.02000000235</v>
      </c>
      <c r="G22" s="28">
        <v>0</v>
      </c>
      <c r="H22" s="28">
        <v>0</v>
      </c>
      <c r="I22" s="30">
        <f>_xlfn.XLOOKUP(A22,'[3]Percent Receipt'!$A:$A,'[3]Percent Receipt'!$H:$H,FALSE)</f>
        <v>1</v>
      </c>
      <c r="J22" s="27">
        <f t="shared" si="2"/>
        <v>656607.02000000235</v>
      </c>
      <c r="K22" s="1">
        <f t="shared" si="3"/>
        <v>0</v>
      </c>
      <c r="L22" s="27">
        <f t="shared" si="4"/>
        <v>0</v>
      </c>
      <c r="M22" s="20">
        <f>_xlfn.XLOOKUP(A22,'[4]Table Data'!$A:$A,'[4]Table Data'!$C:$C,FALSE)</f>
        <v>2</v>
      </c>
      <c r="N22" s="30">
        <f>_xlfn.XLOOKUP(A22,'[4]Table Data'!$A:$A,'[4]Table Data'!$E:$E,FALSE)</f>
        <v>2.9850746268656716E-2</v>
      </c>
      <c r="O22">
        <f>RANK(F22,F5:F48)</f>
        <v>40</v>
      </c>
    </row>
    <row r="23" spans="1:19">
      <c r="A23">
        <f t="shared" si="0"/>
        <v>14160</v>
      </c>
      <c r="B23" s="3" t="s">
        <v>59</v>
      </c>
      <c r="C23" t="s">
        <v>60</v>
      </c>
      <c r="D23" s="26">
        <f>_xlfn.XLOOKUP(A23,[1]Data!$A:$A,[1]Data!$B:$B,FALSE)</f>
        <v>25538156</v>
      </c>
      <c r="E23" s="27">
        <f>_xlfn.XLOOKUP(A23,[1]Data!$A:$A,[1]Data!$C:$C,FALSE)</f>
        <v>24343178.060000021</v>
      </c>
      <c r="F23" s="27">
        <f t="shared" si="1"/>
        <v>1194977.939999979</v>
      </c>
      <c r="G23" s="28">
        <f>_xlfn.XLOOKUP(A23,'[2]Table 1 Data'!$A:$A,'[2]Table 1 Data'!$B:$B,FALSE)</f>
        <v>0</v>
      </c>
      <c r="H23" s="28">
        <f>_xlfn.XLOOKUP(A23,'[2]Table 1 Data'!$A:$A,'[2]Table 1 Data'!$C:$C,FALSE)</f>
        <v>1498183</v>
      </c>
      <c r="I23" s="30">
        <f>_xlfn.XLOOKUP(A23,'[3]Percent Receipt'!$A:$A,'[3]Percent Receipt'!$H:$H,FALSE)</f>
        <v>0.96096436337208524</v>
      </c>
      <c r="J23" s="27">
        <f t="shared" si="2"/>
        <v>1148331.2153557658</v>
      </c>
      <c r="K23" s="1">
        <f t="shared" si="3"/>
        <v>3.903563662791476E-2</v>
      </c>
      <c r="L23" s="27">
        <f t="shared" si="4"/>
        <v>46646.724644213304</v>
      </c>
      <c r="M23" s="20">
        <f>_xlfn.XLOOKUP(A23,'[4]Table Data'!$A:$A,'[4]Table Data'!$C:$C,FALSE)</f>
        <v>13</v>
      </c>
      <c r="N23" s="30">
        <f>_xlfn.XLOOKUP(A23,'[4]Table Data'!$A:$A,'[4]Table Data'!$E:$E,FALSE)</f>
        <v>6.6326530612244902E-2</v>
      </c>
      <c r="O23">
        <f>RANK(F23,F5:F48)</f>
        <v>36</v>
      </c>
    </row>
    <row r="24" spans="1:19">
      <c r="A24">
        <f t="shared" si="0"/>
        <v>14300</v>
      </c>
      <c r="B24" s="3" t="s">
        <v>61</v>
      </c>
      <c r="C24" t="s">
        <v>62</v>
      </c>
      <c r="D24" s="26">
        <f>_xlfn.XLOOKUP(A24,[1]Data!$A:$A,[1]Data!$B:$B,FALSE)</f>
        <v>115098470</v>
      </c>
      <c r="E24" s="27">
        <f>_xlfn.XLOOKUP(A24,[1]Data!$A:$A,[1]Data!$C:$C,FALSE)</f>
        <v>98790770.179999888</v>
      </c>
      <c r="F24" s="27">
        <f t="shared" si="1"/>
        <v>16307699.820000112</v>
      </c>
      <c r="G24" s="28">
        <f>_xlfn.XLOOKUP(A24,'[2]Table 1 Data'!$A:$A,'[2]Table 1 Data'!$B:$B,FALSE)</f>
        <v>0</v>
      </c>
      <c r="H24" s="28">
        <f>_xlfn.XLOOKUP(A24,'[2]Table 1 Data'!$A:$A,'[2]Table 1 Data'!$C:$C,FALSE)</f>
        <v>13683498</v>
      </c>
      <c r="I24" s="30">
        <f>_xlfn.XLOOKUP(A24,'[3]Percent Receipt'!$A:$A,'[3]Percent Receipt'!$H:$H,FALSE)</f>
        <v>0.52763844818117944</v>
      </c>
      <c r="J24" s="27">
        <f t="shared" si="2"/>
        <v>8604569.4264293592</v>
      </c>
      <c r="K24" s="1">
        <f t="shared" si="3"/>
        <v>0.47236155181882056</v>
      </c>
      <c r="L24" s="27">
        <f t="shared" si="4"/>
        <v>7703130.3935707537</v>
      </c>
      <c r="M24" s="20">
        <f>_xlfn.XLOOKUP(A24,'[4]Table Data'!$A:$A,'[4]Table Data'!$C:$C,FALSE)</f>
        <v>152</v>
      </c>
      <c r="N24" s="30">
        <f>_xlfn.XLOOKUP(A24,'[4]Table Data'!$A:$A,'[4]Table Data'!$E:$E,FALSE)</f>
        <v>0.12827004219409283</v>
      </c>
      <c r="O24">
        <f>RANK(F24,F5:F48)</f>
        <v>11</v>
      </c>
    </row>
    <row r="25" spans="1:19">
      <c r="A25">
        <f t="shared" si="0"/>
        <v>14350</v>
      </c>
      <c r="B25" s="3" t="s">
        <v>63</v>
      </c>
      <c r="C25" t="s">
        <v>64</v>
      </c>
      <c r="D25" s="26">
        <f>_xlfn.XLOOKUP(A25,[1]Data!$A:$A,[1]Data!$B:$B,FALSE)</f>
        <v>67925177</v>
      </c>
      <c r="E25" s="27">
        <f>_xlfn.XLOOKUP(A25,[1]Data!$A:$A,[1]Data!$C:$C,FALSE)</f>
        <v>60433866.70000004</v>
      </c>
      <c r="F25" s="27">
        <f t="shared" si="1"/>
        <v>7491310.2999999598</v>
      </c>
      <c r="G25" s="28">
        <f>_xlfn.XLOOKUP(A25,'[2]Table 1 Data'!$A:$A,'[2]Table 1 Data'!$B:$B,FALSE)</f>
        <v>0</v>
      </c>
      <c r="H25" s="28">
        <f>_xlfn.XLOOKUP(A25,'[2]Table 1 Data'!$A:$A,'[2]Table 1 Data'!$C:$C,FALSE)</f>
        <v>3935527</v>
      </c>
      <c r="I25" s="30">
        <f>_xlfn.XLOOKUP(A25,'[3]Percent Receipt'!$A:$A,'[3]Percent Receipt'!$H:$H,FALSE)</f>
        <v>0.22759394275184094</v>
      </c>
      <c r="J25" s="27">
        <f t="shared" si="2"/>
        <v>1704976.8475544672</v>
      </c>
      <c r="K25" s="1">
        <f t="shared" si="3"/>
        <v>0.77240605724815903</v>
      </c>
      <c r="L25" s="27">
        <f t="shared" si="4"/>
        <v>5786333.4524454921</v>
      </c>
      <c r="M25" s="20">
        <f>_xlfn.XLOOKUP(A25,'[4]Table Data'!$A:$A,'[4]Table Data'!$C:$C,FALSE)</f>
        <v>72</v>
      </c>
      <c r="N25" s="30">
        <f>_xlfn.XLOOKUP(A25,'[4]Table Data'!$A:$A,'[4]Table Data'!$E:$E,FALSE)</f>
        <v>0.10300429184549356</v>
      </c>
      <c r="O25">
        <f>RANK(F25,F5:F48)</f>
        <v>20</v>
      </c>
      <c r="P25" t="s">
        <v>65</v>
      </c>
      <c r="Q25" s="15">
        <f>SUM(F26:F36)</f>
        <v>307376381.20999795</v>
      </c>
      <c r="R25" s="15"/>
      <c r="S25" s="15"/>
    </row>
    <row r="26" spans="1:19">
      <c r="A26">
        <f t="shared" si="0"/>
        <v>14410</v>
      </c>
      <c r="B26" s="3" t="s">
        <v>66</v>
      </c>
      <c r="C26" t="s">
        <v>67</v>
      </c>
      <c r="D26" s="26">
        <f>_xlfn.XLOOKUP(A26,[1]Data!$A:$A,[1]Data!$B:$B,FALSE)</f>
        <v>125933550</v>
      </c>
      <c r="E26" s="27">
        <f>_xlfn.XLOOKUP(A26,[1]Data!$A:$A,[1]Data!$C:$C,FALSE)</f>
        <v>109081861.35999991</v>
      </c>
      <c r="F26" s="27">
        <f t="shared" si="1"/>
        <v>16934311.64000009</v>
      </c>
      <c r="G26" s="28">
        <f>_xlfn.XLOOKUP(A26,'[2]Table 1 Data'!$A:$A,'[2]Table 1 Data'!$B:$B,FALSE)</f>
        <v>82623</v>
      </c>
      <c r="H26" s="28">
        <f>_xlfn.XLOOKUP(A26,'[2]Table 1 Data'!$A:$A,'[2]Table 1 Data'!$C:$C,FALSE)</f>
        <v>14416357</v>
      </c>
      <c r="I26" s="30">
        <f>_xlfn.XLOOKUP(A26,'[3]Percent Receipt'!$A:$A,'[3]Percent Receipt'!$H:$H,FALSE)</f>
        <v>0.587826405580536</v>
      </c>
      <c r="J26" s="27">
        <f t="shared" si="2"/>
        <v>9954435.542321885</v>
      </c>
      <c r="K26" s="1">
        <f t="shared" si="3"/>
        <v>0.412173594419464</v>
      </c>
      <c r="L26" s="27">
        <f t="shared" si="4"/>
        <v>6979876.097678205</v>
      </c>
      <c r="M26" s="20">
        <f>_xlfn.XLOOKUP(A26,'[4]Table Data'!$A:$A,'[4]Table Data'!$C:$C,FALSE)</f>
        <v>150</v>
      </c>
      <c r="N26" s="30">
        <f>_xlfn.XLOOKUP(A26,'[4]Table Data'!$A:$A,'[4]Table Data'!$E:$E,FALSE)</f>
        <v>0.13953488372093023</v>
      </c>
      <c r="O26">
        <f>RANK(F26,F5:F48)</f>
        <v>10</v>
      </c>
      <c r="P26" s="3" t="s">
        <v>68</v>
      </c>
      <c r="Q26" s="15">
        <f>F42</f>
        <v>260779337.349998</v>
      </c>
    </row>
    <row r="27" spans="1:19">
      <c r="A27">
        <f t="shared" si="0"/>
        <v>14411</v>
      </c>
      <c r="B27" s="3" t="s">
        <v>69</v>
      </c>
      <c r="C27" t="s">
        <v>70</v>
      </c>
      <c r="D27" s="26">
        <f>_xlfn.XLOOKUP(A27,[1]Data!$A:$A,[1]Data!$B:$B,FALSE)</f>
        <v>8305781</v>
      </c>
      <c r="E27" s="27">
        <f>_xlfn.XLOOKUP(A27,[1]Data!$A:$A,[1]Data!$C:$C,FALSE)</f>
        <v>7325996.5599999996</v>
      </c>
      <c r="F27" s="27">
        <f t="shared" si="1"/>
        <v>979784.44000000041</v>
      </c>
      <c r="G27" s="28">
        <f>_xlfn.XLOOKUP(A27,'[2]Table 1 Data'!$A:$A,'[2]Table 1 Data'!$B:$B,FALSE)</f>
        <v>0</v>
      </c>
      <c r="H27" s="28">
        <f>_xlfn.XLOOKUP(A27,'[2]Table 1 Data'!$A:$A,'[2]Table 1 Data'!$C:$C,FALSE)</f>
        <v>602861</v>
      </c>
      <c r="I27" s="30">
        <f>_xlfn.XLOOKUP(A27,'[3]Percent Receipt'!$A:$A,'[3]Percent Receipt'!$H:$H,FALSE)</f>
        <v>0.43331119702442888</v>
      </c>
      <c r="J27" s="27">
        <f t="shared" si="2"/>
        <v>424551.56852230988</v>
      </c>
      <c r="K27" s="1">
        <f t="shared" si="3"/>
        <v>0.56668880297557112</v>
      </c>
      <c r="L27" s="27">
        <f t="shared" si="4"/>
        <v>555232.87147769053</v>
      </c>
      <c r="M27" s="20">
        <f>_xlfn.XLOOKUP(A27,'[4]Table Data'!$A:$A,'[4]Table Data'!$C:$C,FALSE)</f>
        <v>6</v>
      </c>
      <c r="N27" s="30">
        <f>_xlfn.XLOOKUP(A27,'[4]Table Data'!$A:$A,'[4]Table Data'!$E:$E,FALSE)</f>
        <v>7.4999999999999997E-2</v>
      </c>
      <c r="O27">
        <f>RANK(F27,F5:F48)</f>
        <v>38</v>
      </c>
      <c r="P27" t="s">
        <v>71</v>
      </c>
      <c r="Q27" s="52">
        <f>F37</f>
        <v>75376361.48000139</v>
      </c>
      <c r="R27" s="59">
        <f>SUM(Q25:Q27)/F50</f>
        <v>0.74727011043492275</v>
      </c>
    </row>
    <row r="28" spans="1:19">
      <c r="A28">
        <f t="shared" si="0"/>
        <v>14420</v>
      </c>
      <c r="B28" s="3" t="s">
        <v>72</v>
      </c>
      <c r="C28" t="s">
        <v>73</v>
      </c>
      <c r="D28" s="26">
        <f>_xlfn.XLOOKUP(A28,[1]Data!$A:$A,[1]Data!$B:$B,FALSE)</f>
        <v>32686294</v>
      </c>
      <c r="E28" s="27">
        <f>_xlfn.XLOOKUP(A28,[1]Data!$A:$A,[1]Data!$C:$C,FALSE)</f>
        <v>31152301.290000036</v>
      </c>
      <c r="F28" s="27">
        <f t="shared" si="1"/>
        <v>1533992.7099999636</v>
      </c>
      <c r="G28" s="28">
        <f>_xlfn.XLOOKUP(A28,'[2]Table 1 Data'!$A:$A,'[2]Table 1 Data'!$B:$B,FALSE)</f>
        <v>0</v>
      </c>
      <c r="H28" s="28">
        <f>_xlfn.XLOOKUP(A28,'[2]Table 1 Data'!$A:$A,'[2]Table 1 Data'!$C:$C,FALSE)</f>
        <v>921831</v>
      </c>
      <c r="I28" s="30">
        <f>_xlfn.XLOOKUP(A28,'[3]Percent Receipt'!$A:$A,'[3]Percent Receipt'!$H:$H,FALSE)</f>
        <v>6.982092306898155E-2</v>
      </c>
      <c r="J28" s="27">
        <f t="shared" si="2"/>
        <v>107104.78699328599</v>
      </c>
      <c r="K28" s="1">
        <f t="shared" si="3"/>
        <v>0.93017907693101842</v>
      </c>
      <c r="L28" s="27">
        <f t="shared" si="4"/>
        <v>1426887.9230066775</v>
      </c>
      <c r="M28" s="20">
        <f>_xlfn.XLOOKUP(A28,'[4]Table Data'!$A:$A,'[4]Table Data'!$C:$C,FALSE)</f>
        <v>32</v>
      </c>
      <c r="N28" s="30">
        <f>_xlfn.XLOOKUP(A28,'[4]Table Data'!$A:$A,'[4]Table Data'!$E:$E,FALSE)</f>
        <v>8.7671232876712329E-2</v>
      </c>
      <c r="O28">
        <f>RANK(F28,F5:F48)</f>
        <v>34</v>
      </c>
    </row>
    <row r="29" spans="1:19">
      <c r="A29">
        <f t="shared" si="0"/>
        <v>14430</v>
      </c>
      <c r="B29" s="3" t="s">
        <v>74</v>
      </c>
      <c r="C29" t="s">
        <v>75</v>
      </c>
      <c r="D29" s="26">
        <f>_xlfn.XLOOKUP(A29,[1]Data!$A:$A,[1]Data!$B:$B,FALSE)</f>
        <v>128029710</v>
      </c>
      <c r="E29" s="27">
        <f>_xlfn.XLOOKUP(A29,[1]Data!$A:$A,[1]Data!$C:$C,FALSE)</f>
        <v>99860147.269999892</v>
      </c>
      <c r="F29" s="27">
        <f t="shared" si="1"/>
        <v>28169562.730000108</v>
      </c>
      <c r="G29" s="28">
        <f>_xlfn.XLOOKUP(A29,'[2]Table 1 Data'!$A:$A,'[2]Table 1 Data'!$B:$B,FALSE)</f>
        <v>0</v>
      </c>
      <c r="H29" s="28">
        <f>_xlfn.XLOOKUP(A29,'[2]Table 1 Data'!$A:$A,'[2]Table 1 Data'!$C:$C,FALSE)</f>
        <v>11430152</v>
      </c>
      <c r="I29" s="30">
        <f>_xlfn.XLOOKUP(A29,'[3]Percent Receipt'!$A:$A,'[3]Percent Receipt'!$H:$H,FALSE)</f>
        <v>0.31665771446094465</v>
      </c>
      <c r="J29" s="27">
        <f t="shared" si="2"/>
        <v>8920109.3514460437</v>
      </c>
      <c r="K29" s="1">
        <f t="shared" si="3"/>
        <v>0.68334228553905541</v>
      </c>
      <c r="L29" s="27">
        <f t="shared" si="4"/>
        <v>19249453.378554069</v>
      </c>
      <c r="M29" s="20">
        <f>_xlfn.XLOOKUP(A29,'[4]Table Data'!$A:$A,'[4]Table Data'!$C:$C,FALSE)</f>
        <v>246</v>
      </c>
      <c r="N29" s="30">
        <f>_xlfn.XLOOKUP(A29,'[4]Table Data'!$A:$A,'[4]Table Data'!$E:$E,FALSE)</f>
        <v>0.19617224880382775</v>
      </c>
      <c r="O29">
        <f>RANK(F29,F5:F48)</f>
        <v>5</v>
      </c>
    </row>
    <row r="30" spans="1:19">
      <c r="A30">
        <v>14435</v>
      </c>
      <c r="B30" s="3" t="s">
        <v>76</v>
      </c>
      <c r="D30" s="26">
        <f>_xlfn.XLOOKUP(A30,[1]Data!$A:$A,[1]Data!$B:$B,FALSE)</f>
        <v>80036610</v>
      </c>
      <c r="E30" s="27">
        <f>_xlfn.XLOOKUP(A30,[1]Data!$A:$A,[1]Data!$C:$C,FALSE)</f>
        <v>71410013.989999935</v>
      </c>
      <c r="F30" s="27">
        <f t="shared" si="1"/>
        <v>8626596.010000065</v>
      </c>
      <c r="G30" s="28">
        <f>_xlfn.XLOOKUP(A30,'[2]Table 1 Data'!$A:$A,'[2]Table 1 Data'!$B:$B,FALSE)</f>
        <v>0</v>
      </c>
      <c r="H30" s="28">
        <f>_xlfn.XLOOKUP(A30,'[2]Table 1 Data'!$A:$A,'[2]Table 1 Data'!$C:$C,FALSE)</f>
        <v>9725959</v>
      </c>
      <c r="I30" s="30">
        <f>_xlfn.XLOOKUP(A30,'[3]Percent Receipt'!$A:$A,'[3]Percent Receipt'!$H:$H,FALSE)</f>
        <v>0.30944533647581546</v>
      </c>
      <c r="J30" s="27">
        <f t="shared" si="2"/>
        <v>2669459.9049553974</v>
      </c>
      <c r="K30" s="1">
        <f t="shared" si="3"/>
        <v>0.6905546635241846</v>
      </c>
      <c r="L30" s="27">
        <f t="shared" si="4"/>
        <v>5957136.1050446685</v>
      </c>
      <c r="M30" s="20">
        <f>_xlfn.XLOOKUP(A30,'[4]Table Data'!$A:$A,'[4]Table Data'!$C:$C,FALSE)</f>
        <v>90</v>
      </c>
      <c r="N30" s="30">
        <f>_xlfn.XLOOKUP(A30,'[4]Table Data'!$A:$A,'[4]Table Data'!$E:$E,FALSE)</f>
        <v>0.10285714285714286</v>
      </c>
      <c r="O30">
        <f>RANK(F30,F5:F48)</f>
        <v>17</v>
      </c>
    </row>
    <row r="31" spans="1:19">
      <c r="A31">
        <f t="shared" si="0"/>
        <v>14440</v>
      </c>
      <c r="B31" s="3" t="s">
        <v>77</v>
      </c>
      <c r="C31" t="s">
        <v>78</v>
      </c>
      <c r="D31" s="26">
        <f>_xlfn.XLOOKUP(A31,[1]Data!$A:$A,[1]Data!$B:$B,FALSE)</f>
        <v>34138650</v>
      </c>
      <c r="E31" s="27">
        <f>_xlfn.XLOOKUP(A31,[1]Data!$A:$A,[1]Data!$C:$C,FALSE)</f>
        <v>26932181.419999991</v>
      </c>
      <c r="F31" s="27">
        <f t="shared" si="1"/>
        <v>7206468.5800000094</v>
      </c>
      <c r="G31" s="28">
        <f>_xlfn.XLOOKUP(A31,'[2]Table 1 Data'!$A:$A,'[2]Table 1 Data'!$B:$B,FALSE)</f>
        <v>0</v>
      </c>
      <c r="H31" s="28">
        <f>_xlfn.XLOOKUP(A31,'[2]Table 1 Data'!$A:$A,'[2]Table 1 Data'!$C:$C,FALSE)</f>
        <v>2290411</v>
      </c>
      <c r="I31" s="30">
        <f>_xlfn.XLOOKUP(A31,'[3]Percent Receipt'!$A:$A,'[3]Percent Receipt'!$H:$H,FALSE)</f>
        <v>0.45267772620304869</v>
      </c>
      <c r="J31" s="27">
        <f t="shared" si="2"/>
        <v>3262207.8107481175</v>
      </c>
      <c r="K31" s="1">
        <f t="shared" si="3"/>
        <v>0.54732227379695131</v>
      </c>
      <c r="L31" s="27">
        <f t="shared" si="4"/>
        <v>3944260.7692518919</v>
      </c>
      <c r="M31" s="20">
        <f>_xlfn.XLOOKUP(A31,'[4]Table Data'!$A:$A,'[4]Table Data'!$C:$C,FALSE)</f>
        <v>71</v>
      </c>
      <c r="N31" s="30">
        <f>_xlfn.XLOOKUP(A31,'[4]Table Data'!$A:$A,'[4]Table Data'!$E:$E,FALSE)</f>
        <v>0.18983957219251338</v>
      </c>
      <c r="O31">
        <f>RANK(F31,F5:F48)</f>
        <v>22</v>
      </c>
    </row>
    <row r="32" spans="1:19">
      <c r="A32">
        <f t="shared" si="0"/>
        <v>14445</v>
      </c>
      <c r="B32" s="3" t="s">
        <v>79</v>
      </c>
      <c r="C32" t="s">
        <v>80</v>
      </c>
      <c r="D32" s="26">
        <f>_xlfn.XLOOKUP(A32,[1]Data!$A:$A,[1]Data!$B:$B,FALSE)</f>
        <v>55741502</v>
      </c>
      <c r="E32" s="27">
        <f>_xlfn.XLOOKUP(A32,[1]Data!$A:$A,[1]Data!$C:$C,FALSE)</f>
        <v>48488223.070000015</v>
      </c>
      <c r="F32" s="27">
        <f t="shared" si="1"/>
        <v>7253278.9299999848</v>
      </c>
      <c r="G32" s="28">
        <f>_xlfn.XLOOKUP(A32,'[2]Table 1 Data'!$A:$A,'[2]Table 1 Data'!$B:$B,FALSE)</f>
        <v>0</v>
      </c>
      <c r="H32" s="28">
        <f>_xlfn.XLOOKUP(A32,'[2]Table 1 Data'!$A:$A,'[2]Table 1 Data'!$C:$C,FALSE)</f>
        <v>10087210</v>
      </c>
      <c r="I32" s="30">
        <f>_xlfn.XLOOKUP(A32,'[3]Percent Receipt'!$A:$A,'[3]Percent Receipt'!$H:$H,FALSE)</f>
        <v>0.40755230689612015</v>
      </c>
      <c r="J32" s="27">
        <f t="shared" si="2"/>
        <v>2956090.560482516</v>
      </c>
      <c r="K32" s="1">
        <f t="shared" si="3"/>
        <v>0.59244769310387979</v>
      </c>
      <c r="L32" s="27">
        <f t="shared" si="4"/>
        <v>4297188.3695174688</v>
      </c>
      <c r="M32" s="20">
        <f>_xlfn.XLOOKUP(A32,'[4]Table Data'!$A:$A,'[4]Table Data'!$C:$C,FALSE)</f>
        <v>74</v>
      </c>
      <c r="N32" s="30">
        <f>_xlfn.XLOOKUP(A32,'[4]Table Data'!$A:$A,'[4]Table Data'!$E:$E,FALSE)</f>
        <v>0.15481171548117154</v>
      </c>
      <c r="O32">
        <f>RANK(F32,F5:F48)</f>
        <v>21</v>
      </c>
    </row>
    <row r="33" spans="1:20">
      <c r="A33">
        <f t="shared" si="0"/>
        <v>14450</v>
      </c>
      <c r="B33" s="3" t="s">
        <v>81</v>
      </c>
      <c r="C33" t="s">
        <v>82</v>
      </c>
      <c r="D33" s="26">
        <f>_xlfn.XLOOKUP(A33,[1]Data!$A:$A,[1]Data!$B:$B,FALSE)</f>
        <v>29051062</v>
      </c>
      <c r="E33" s="27">
        <f>_xlfn.XLOOKUP(A33,[1]Data!$A:$A,[1]Data!$C:$C,FALSE)</f>
        <v>21210630.659999993</v>
      </c>
      <c r="F33" s="27">
        <f t="shared" si="1"/>
        <v>7840431.3400000073</v>
      </c>
      <c r="G33" s="28">
        <f>_xlfn.XLOOKUP(A33,'[2]Table 1 Data'!$A:$A,'[2]Table 1 Data'!$B:$B,FALSE)</f>
        <v>0</v>
      </c>
      <c r="H33" s="28">
        <f>_xlfn.XLOOKUP(A33,'[2]Table 1 Data'!$A:$A,'[2]Table 1 Data'!$C:$C,FALSE)</f>
        <v>1153783</v>
      </c>
      <c r="I33" s="30">
        <f>_xlfn.XLOOKUP(A33,'[3]Percent Receipt'!$A:$A,'[3]Percent Receipt'!$H:$H,FALSE)</f>
        <v>0.16226042665244947</v>
      </c>
      <c r="J33" s="27">
        <f t="shared" si="2"/>
        <v>1272191.7343676372</v>
      </c>
      <c r="K33" s="1">
        <f t="shared" si="3"/>
        <v>0.83773957334755056</v>
      </c>
      <c r="L33" s="27">
        <f t="shared" si="4"/>
        <v>6568239.6056323703</v>
      </c>
      <c r="M33" s="20">
        <f>_xlfn.XLOOKUP(A33,'[4]Table Data'!$A:$A,'[4]Table Data'!$C:$C,FALSE)</f>
        <v>80</v>
      </c>
      <c r="N33" s="30">
        <f>_xlfn.XLOOKUP(A33,'[4]Table Data'!$A:$A,'[4]Table Data'!$E:$E,FALSE)</f>
        <v>0.23529411764705882</v>
      </c>
      <c r="O33">
        <f>RANK(F33,F5:F48)</f>
        <v>18</v>
      </c>
    </row>
    <row r="34" spans="1:20">
      <c r="A34">
        <f t="shared" si="0"/>
        <v>14460</v>
      </c>
      <c r="B34" s="3" t="s">
        <v>83</v>
      </c>
      <c r="C34" t="s">
        <v>84</v>
      </c>
      <c r="D34" s="26">
        <f>_xlfn.XLOOKUP(A34,[1]Data!$A:$A,[1]Data!$B:$B,FALSE)</f>
        <v>899082203</v>
      </c>
      <c r="E34" s="27">
        <f>_xlfn.XLOOKUP(A34,[1]Data!$A:$A,[1]Data!$C:$C,FALSE)</f>
        <v>702052562.62000239</v>
      </c>
      <c r="F34" s="27">
        <f t="shared" si="1"/>
        <v>197654455.37999761</v>
      </c>
      <c r="G34" s="28">
        <f>_xlfn.XLOOKUP(A34,'[2]Table 1 Data'!$A:$A,'[2]Table 1 Data'!$B:$B,FALSE)</f>
        <v>624815</v>
      </c>
      <c r="H34" s="28">
        <f>_xlfn.XLOOKUP(A34,'[2]Table 1 Data'!$A:$A,'[2]Table 1 Data'!$C:$C,FALSE)</f>
        <v>235700505</v>
      </c>
      <c r="I34" s="30">
        <f>_xlfn.XLOOKUP(A34,'[3]Percent Receipt'!$A:$A,'[3]Percent Receipt'!$H:$H,FALSE)</f>
        <v>0.40074668702959121</v>
      </c>
      <c r="J34" s="27">
        <f t="shared" si="2"/>
        <v>79209368.1701722</v>
      </c>
      <c r="K34" s="1">
        <f t="shared" si="3"/>
        <v>0.59925331297040874</v>
      </c>
      <c r="L34" s="27">
        <f t="shared" si="4"/>
        <v>118445087.2098254</v>
      </c>
      <c r="M34" s="20">
        <f>_xlfn.XLOOKUP(A34,'[4]Table Data'!$A:$A,'[4]Table Data'!$C:$C,FALSE)</f>
        <v>3636</v>
      </c>
      <c r="N34" s="30">
        <f>_xlfn.XLOOKUP(A34,'[4]Table Data'!$A:$A,'[4]Table Data'!$E:$E,FALSE)</f>
        <v>0.3212297906175457</v>
      </c>
      <c r="O34">
        <f>RANK(F34,F5:F48)</f>
        <v>2</v>
      </c>
      <c r="Q34" s="15"/>
    </row>
    <row r="35" spans="1:20">
      <c r="A35">
        <f t="shared" si="0"/>
        <v>14470</v>
      </c>
      <c r="B35" s="3" t="s">
        <v>85</v>
      </c>
      <c r="C35" t="s">
        <v>86</v>
      </c>
      <c r="D35" s="26">
        <f>_xlfn.XLOOKUP(A35,[1]Data!$A:$A,[1]Data!$B:$B,FALSE)</f>
        <v>62695848</v>
      </c>
      <c r="E35" s="27">
        <f>_xlfn.XLOOKUP(A35,[1]Data!$A:$A,[1]Data!$C:$C,FALSE)</f>
        <v>50977402.379999936</v>
      </c>
      <c r="F35" s="27">
        <f t="shared" si="1"/>
        <v>11718445.620000064</v>
      </c>
      <c r="G35" s="28">
        <f>_xlfn.XLOOKUP(A35,'[2]Table 1 Data'!$A:$A,'[2]Table 1 Data'!$B:$B,FALSE)</f>
        <v>0</v>
      </c>
      <c r="H35" s="28">
        <f>_xlfn.XLOOKUP(A35,'[2]Table 1 Data'!$A:$A,'[2]Table 1 Data'!$C:$C,FALSE)</f>
        <v>3147626</v>
      </c>
      <c r="I35" s="30">
        <f>_xlfn.XLOOKUP(A35,'[3]Percent Receipt'!$A:$A,'[3]Percent Receipt'!$H:$H,FALSE)</f>
        <v>0.42427408716694187</v>
      </c>
      <c r="J35" s="27">
        <f t="shared" si="2"/>
        <v>4971832.8184409756</v>
      </c>
      <c r="K35" s="1">
        <f t="shared" si="3"/>
        <v>0.57572591283305807</v>
      </c>
      <c r="L35" s="27">
        <f t="shared" si="4"/>
        <v>6746612.8015590878</v>
      </c>
      <c r="M35" s="20">
        <f>_xlfn.XLOOKUP(A35,'[4]Table Data'!$A:$A,'[4]Table Data'!$C:$C,FALSE)</f>
        <v>89</v>
      </c>
      <c r="N35" s="30">
        <f>_xlfn.XLOOKUP(A35,'[4]Table Data'!$A:$A,'[4]Table Data'!$E:$E,FALSE)</f>
        <v>0.15059221658206429</v>
      </c>
      <c r="O35">
        <f>RANK(F35,F5:F48)</f>
        <v>15</v>
      </c>
      <c r="Q35" s="16"/>
    </row>
    <row r="36" spans="1:20">
      <c r="A36">
        <f t="shared" si="0"/>
        <v>14480</v>
      </c>
      <c r="B36" s="3" t="s">
        <v>87</v>
      </c>
      <c r="C36" t="s">
        <v>88</v>
      </c>
      <c r="D36" s="26">
        <f>_xlfn.XLOOKUP(A36,[1]Data!$A:$A,[1]Data!$B:$B,FALSE)</f>
        <v>78626693</v>
      </c>
      <c r="E36" s="27">
        <f>_xlfn.XLOOKUP(A36,[1]Data!$A:$A,[1]Data!$C:$C,FALSE)</f>
        <v>59167639.169999979</v>
      </c>
      <c r="F36" s="27">
        <f t="shared" si="1"/>
        <v>19459053.830000021</v>
      </c>
      <c r="G36" s="28">
        <f>_xlfn.XLOOKUP(A36,'[2]Table 1 Data'!$A:$A,'[2]Table 1 Data'!$B:$B,FALSE)</f>
        <v>0</v>
      </c>
      <c r="H36" s="28">
        <f>_xlfn.XLOOKUP(A36,'[2]Table 1 Data'!$A:$A,'[2]Table 1 Data'!$C:$C,FALSE)</f>
        <v>8379008</v>
      </c>
      <c r="I36" s="30">
        <f>_xlfn.XLOOKUP(A36,'[3]Percent Receipt'!$A:$A,'[3]Percent Receipt'!$H:$H,FALSE)</f>
        <v>0.25060866659759068</v>
      </c>
      <c r="J36" s="27">
        <f t="shared" si="2"/>
        <v>4876607.533587045</v>
      </c>
      <c r="K36" s="1">
        <f t="shared" si="3"/>
        <v>0.74939133340240938</v>
      </c>
      <c r="L36" s="27">
        <f t="shared" si="4"/>
        <v>14582446.296412976</v>
      </c>
      <c r="M36" s="20">
        <f>_xlfn.XLOOKUP(A36,'[4]Table Data'!$A:$A,'[4]Table Data'!$C:$C,FALSE)</f>
        <v>209</v>
      </c>
      <c r="N36" s="30">
        <f>_xlfn.XLOOKUP(A36,'[4]Table Data'!$A:$A,'[4]Table Data'!$E:$E,FALSE)</f>
        <v>0.20796019900497512</v>
      </c>
      <c r="O36">
        <f>RANK(F36,F5:F48)</f>
        <v>7</v>
      </c>
    </row>
    <row r="37" spans="1:20">
      <c r="A37">
        <f t="shared" si="0"/>
        <v>14550</v>
      </c>
      <c r="B37" s="3" t="s">
        <v>89</v>
      </c>
      <c r="C37" t="s">
        <v>90</v>
      </c>
      <c r="D37" s="26">
        <f>_xlfn.XLOOKUP(A37,[1]Data!$A:$A,[1]Data!$B:$B,FALSE)</f>
        <v>539660740</v>
      </c>
      <c r="E37" s="27">
        <f>_xlfn.XLOOKUP(A37,[1]Data!$A:$A,[1]Data!$C:$C,FALSE)</f>
        <v>464733908.51999861</v>
      </c>
      <c r="F37" s="27">
        <f t="shared" si="1"/>
        <v>75376361.48000139</v>
      </c>
      <c r="G37" s="28">
        <f>_xlfn.XLOOKUP(A37,'[2]Table 1 Data'!$A:$A,'[2]Table 1 Data'!$B:$B,FALSE)</f>
        <v>449530</v>
      </c>
      <c r="H37" s="28">
        <f>_xlfn.XLOOKUP(A37,'[2]Table 1 Data'!$A:$A,'[2]Table 1 Data'!$C:$C,FALSE)</f>
        <v>176384376</v>
      </c>
      <c r="I37" s="30">
        <f>_xlfn.XLOOKUP(A37,'[3]Percent Receipt'!$A:$A,'[3]Percent Receipt'!$H:$H,FALSE)</f>
        <v>0.51140130210527135</v>
      </c>
      <c r="J37" s="27">
        <f t="shared" si="2"/>
        <v>38547569.40883033</v>
      </c>
      <c r="K37" s="1">
        <f t="shared" si="3"/>
        <v>0.48859869789472865</v>
      </c>
      <c r="L37" s="27">
        <f t="shared" si="4"/>
        <v>36828792.07117106</v>
      </c>
      <c r="M37" s="20">
        <f>_xlfn.XLOOKUP(A37,'[4]Table Data'!$A:$A,'[4]Table Data'!$C:$C,FALSE)</f>
        <v>922</v>
      </c>
      <c r="N37" s="30">
        <f>_xlfn.XLOOKUP(A37,'[4]Table Data'!$A:$A,'[4]Table Data'!$E:$E,FALSE)</f>
        <v>0.17972709551656921</v>
      </c>
      <c r="O37">
        <f>RANK(F37,F5:F48)</f>
        <v>3</v>
      </c>
    </row>
    <row r="38" spans="1:20">
      <c r="A38">
        <f t="shared" si="0"/>
        <v>14600</v>
      </c>
      <c r="B38" s="3" t="s">
        <v>91</v>
      </c>
      <c r="C38" t="s">
        <v>92</v>
      </c>
      <c r="D38" s="26">
        <f>_xlfn.XLOOKUP(A38,[1]Data!$A:$A,[1]Data!$B:$B,FALSE)</f>
        <v>18919251</v>
      </c>
      <c r="E38" s="27">
        <f>_xlfn.XLOOKUP(A38,[1]Data!$A:$A,[1]Data!$C:$C,FALSE)</f>
        <v>16757956.730000002</v>
      </c>
      <c r="F38" s="27">
        <f t="shared" si="1"/>
        <v>2463396.2699999977</v>
      </c>
      <c r="G38" s="28">
        <f>_xlfn.XLOOKUP(A38,'[2]Table 1 Data'!$A:$A,'[2]Table 1 Data'!$B:$B,FALSE)</f>
        <v>302102</v>
      </c>
      <c r="H38" s="28">
        <f>_xlfn.XLOOKUP(A38,'[2]Table 1 Data'!$A:$A,'[2]Table 1 Data'!$C:$C,FALSE)</f>
        <v>1317272</v>
      </c>
      <c r="I38" s="30">
        <f>_xlfn.XLOOKUP(A38,'[3]Percent Receipt'!$A:$A,'[3]Percent Receipt'!$H:$H,FALSE)</f>
        <v>0.63778892557206146</v>
      </c>
      <c r="J38" s="27">
        <f t="shared" si="2"/>
        <v>1571126.8603015223</v>
      </c>
      <c r="K38" s="1">
        <f t="shared" si="3"/>
        <v>0.36221107442793854</v>
      </c>
      <c r="L38" s="27">
        <f t="shared" si="4"/>
        <v>892269.40969847539</v>
      </c>
      <c r="M38" s="20">
        <f>_xlfn.XLOOKUP(A38,'[4]Table Data'!$A:$A,'[4]Table Data'!$C:$C,FALSE)</f>
        <v>17</v>
      </c>
      <c r="N38" s="30">
        <f>_xlfn.XLOOKUP(A38,'[4]Table Data'!$A:$A,'[4]Table Data'!$E:$E,FALSE)</f>
        <v>9.4444444444444442E-2</v>
      </c>
      <c r="O38">
        <f>RANK(F38,F5:F48)</f>
        <v>29</v>
      </c>
    </row>
    <row r="39" spans="1:20">
      <c r="A39">
        <f t="shared" si="0"/>
        <v>14660</v>
      </c>
      <c r="B39" s="3" t="s">
        <v>93</v>
      </c>
      <c r="C39" t="s">
        <v>94</v>
      </c>
      <c r="D39" s="26">
        <f>_xlfn.XLOOKUP(A39,[1]Data!$A:$A,[1]Data!$B:$B,FALSE)</f>
        <v>21440815</v>
      </c>
      <c r="E39" s="27">
        <f>_xlfn.XLOOKUP(A39,[1]Data!$A:$A,[1]Data!$C:$C,FALSE)</f>
        <v>20033443.889999993</v>
      </c>
      <c r="F39" s="27">
        <f t="shared" si="1"/>
        <v>1551011.1100000069</v>
      </c>
      <c r="G39" s="28">
        <f>_xlfn.XLOOKUP(A39,'[2]Table 1 Data'!$A:$A,'[2]Table 1 Data'!$B:$B,FALSE)</f>
        <v>143640</v>
      </c>
      <c r="H39" s="28">
        <f>_xlfn.XLOOKUP(A39,'[2]Table 1 Data'!$A:$A,'[2]Table 1 Data'!$C:$C,FALSE)</f>
        <v>473645</v>
      </c>
      <c r="I39" s="30">
        <f>_xlfn.XLOOKUP(A39,'[3]Percent Receipt'!$A:$A,'[3]Percent Receipt'!$H:$H,FALSE)</f>
        <v>0.98780589239342598</v>
      </c>
      <c r="J39" s="27">
        <f t="shared" si="2"/>
        <v>1532097.913625675</v>
      </c>
      <c r="K39" s="1">
        <f t="shared" si="3"/>
        <v>1.2194107606574023E-2</v>
      </c>
      <c r="L39" s="27">
        <f t="shared" si="4"/>
        <v>18913.196374331903</v>
      </c>
      <c r="M39" s="20">
        <f>_xlfn.XLOOKUP(A39,'[4]Table Data'!$A:$A,'[4]Table Data'!$C:$C,FALSE)</f>
        <v>16</v>
      </c>
      <c r="N39" s="30">
        <f>_xlfn.XLOOKUP(A39,'[4]Table Data'!$A:$A,'[4]Table Data'!$E:$E,FALSE)</f>
        <v>0.11510791366906475</v>
      </c>
      <c r="O39">
        <f>RANK(F39,F5:F48)</f>
        <v>33</v>
      </c>
    </row>
    <row r="40" spans="1:20">
      <c r="A40">
        <f t="shared" si="0"/>
        <v>14700</v>
      </c>
      <c r="B40" s="3" t="s">
        <v>95</v>
      </c>
      <c r="C40" t="s">
        <v>96</v>
      </c>
      <c r="D40" s="26">
        <f>_xlfn.XLOOKUP(A40,[1]Data!$A:$A,[1]Data!$B:$B,FALSE)</f>
        <v>142697617</v>
      </c>
      <c r="E40" s="27">
        <f>_xlfn.XLOOKUP(A40,[1]Data!$A:$A,[1]Data!$C:$C,FALSE)</f>
        <v>125088992.23000003</v>
      </c>
      <c r="F40" s="27">
        <f t="shared" si="1"/>
        <v>17608624.769999966</v>
      </c>
      <c r="G40" s="28">
        <f>_xlfn.XLOOKUP(A40,'[2]Table 1 Data'!$A:$A,'[2]Table 1 Data'!$B:$B,FALSE)</f>
        <v>0</v>
      </c>
      <c r="H40" s="28">
        <f>_xlfn.XLOOKUP(A40,'[2]Table 1 Data'!$A:$A,'[2]Table 1 Data'!$C:$C,FALSE)</f>
        <v>12849635</v>
      </c>
      <c r="I40" s="30">
        <f>_xlfn.XLOOKUP(A40,'[3]Percent Receipt'!$A:$A,'[3]Percent Receipt'!$H:$H,FALSE)</f>
        <v>0.62953749499978429</v>
      </c>
      <c r="J40" s="27">
        <f t="shared" si="2"/>
        <v>11085289.528096931</v>
      </c>
      <c r="K40" s="1">
        <f t="shared" si="3"/>
        <v>0.37046250500021571</v>
      </c>
      <c r="L40" s="27">
        <f t="shared" si="4"/>
        <v>6523335.241903035</v>
      </c>
      <c r="M40" s="20">
        <f>_xlfn.XLOOKUP(A40,'[4]Table Data'!$A:$A,'[4]Table Data'!$C:$C,FALSE)</f>
        <v>127</v>
      </c>
      <c r="N40" s="30">
        <f>_xlfn.XLOOKUP(A40,'[4]Table Data'!$A:$A,'[4]Table Data'!$E:$E,FALSE)</f>
        <v>8.7405368203716444E-2</v>
      </c>
      <c r="O40">
        <f>RANK(F40,F5:F48)</f>
        <v>9</v>
      </c>
    </row>
    <row r="41" spans="1:20">
      <c r="A41">
        <f t="shared" si="0"/>
        <v>14800</v>
      </c>
      <c r="B41" s="3" t="s">
        <v>97</v>
      </c>
      <c r="C41" t="s">
        <v>98</v>
      </c>
      <c r="D41" s="26">
        <f>_xlfn.XLOOKUP(A41,[1]Data!$A:$A,[1]Data!$B:$B,FALSE)</f>
        <v>170431322</v>
      </c>
      <c r="E41" s="27">
        <f>_xlfn.XLOOKUP(A41,[1]Data!$A:$A,[1]Data!$C:$C,FALSE)</f>
        <v>151245250.68000004</v>
      </c>
      <c r="F41" s="27">
        <f t="shared" si="1"/>
        <v>19188634.319999963</v>
      </c>
      <c r="G41" s="28">
        <f>_xlfn.XLOOKUP(A41,'[2]Table 1 Data'!$A:$A,'[2]Table 1 Data'!$B:$B,FALSE)</f>
        <v>2563</v>
      </c>
      <c r="H41" s="28">
        <f>_xlfn.XLOOKUP(A41,'[2]Table 1 Data'!$A:$A,'[2]Table 1 Data'!$C:$C,FALSE)</f>
        <v>31635607</v>
      </c>
      <c r="I41" s="30">
        <f>_xlfn.XLOOKUP(A41,'[3]Percent Receipt'!$A:$A,'[3]Percent Receipt'!$H:$H,FALSE)</f>
        <v>0.85963693660477158</v>
      </c>
      <c r="J41" s="27">
        <f t="shared" si="2"/>
        <v>16495258.824473953</v>
      </c>
      <c r="K41" s="1">
        <f t="shared" si="3"/>
        <v>0.14036306339522842</v>
      </c>
      <c r="L41" s="27">
        <f t="shared" si="4"/>
        <v>2693375.4955260106</v>
      </c>
      <c r="M41" s="20">
        <f>_xlfn.XLOOKUP(A41,'[4]Table Data'!$A:$A,'[4]Table Data'!$C:$C,FALSE)</f>
        <v>348</v>
      </c>
      <c r="N41" s="30">
        <f>_xlfn.XLOOKUP(A41,'[4]Table Data'!$A:$A,'[4]Table Data'!$E:$E,FALSE)</f>
        <v>0.16771084337349398</v>
      </c>
      <c r="O41">
        <f>RANK(F41,F5:F48)</f>
        <v>8</v>
      </c>
    </row>
    <row r="42" spans="1:20">
      <c r="A42">
        <v>15010</v>
      </c>
      <c r="B42" s="3" t="s">
        <v>99</v>
      </c>
      <c r="D42" s="26">
        <f>_xlfn.XLOOKUP(A42,[1]Data!$A:$A,[1]Data!$B:$B,FALSE)</f>
        <v>1589300693</v>
      </c>
      <c r="E42" s="27">
        <f>_xlfn.XLOOKUP(A42,[1]Data!$A:$A,[1]Data!$C:$C,FALSE)</f>
        <v>1328774856.650002</v>
      </c>
      <c r="F42" s="27">
        <f t="shared" si="1"/>
        <v>260779337.349998</v>
      </c>
      <c r="G42" s="28">
        <f>_xlfn.XLOOKUP(A42,'[2]Table 1 Data'!$A:$A,'[2]Table 1 Data'!$B:$B,FALSE)</f>
        <v>253501</v>
      </c>
      <c r="H42" s="28">
        <f>_xlfn.XLOOKUP(A42,'[2]Table 1 Data'!$A:$A,'[2]Table 1 Data'!$C:$C,FALSE)</f>
        <v>399023767</v>
      </c>
      <c r="I42" s="30">
        <f>_xlfn.XLOOKUP(A42,'[3]Percent Receipt'!$A:$A,'[3]Percent Receipt'!$H:$H,FALSE)</f>
        <v>0.9988383389822254</v>
      </c>
      <c r="J42" s="27">
        <f t="shared" si="2"/>
        <v>260476400.1595574</v>
      </c>
      <c r="K42" s="1">
        <f t="shared" si="3"/>
        <v>1.1616610177745956E-3</v>
      </c>
      <c r="L42" s="27">
        <f t="shared" si="4"/>
        <v>302937.19044058328</v>
      </c>
      <c r="M42" s="20">
        <f>_xlfn.XLOOKUP(A42,'[4]Table Data'!$A:$A,'[4]Table Data'!$C:$C,FALSE)</f>
        <v>4856</v>
      </c>
      <c r="N42" s="30">
        <f>_xlfn.XLOOKUP(A42,'[4]Table Data'!$A:$A,'[4]Table Data'!$E:$E,FALSE)</f>
        <v>0.26134223131155482</v>
      </c>
      <c r="O42">
        <f>RANK(F42,F5:F48)</f>
        <v>1</v>
      </c>
    </row>
    <row r="43" spans="1:20">
      <c r="A43">
        <v>15020</v>
      </c>
      <c r="B43" s="3" t="s">
        <v>100</v>
      </c>
      <c r="D43" s="26">
        <f>_xlfn.XLOOKUP(A43,[1]Data!$A:$A,[1]Data!$B:$B,FALSE)</f>
        <v>12845437</v>
      </c>
      <c r="E43" s="27">
        <f>_xlfn.XLOOKUP(A43,[1]Data!$A:$A,[1]Data!$C:$C,FALSE)</f>
        <v>10807725.369999999</v>
      </c>
      <c r="F43" s="27">
        <f t="shared" si="1"/>
        <v>2037711.6300000008</v>
      </c>
      <c r="G43" s="28">
        <f>_xlfn.XLOOKUP(A43,'[2]Table 1 Data'!$A:$A,'[2]Table 1 Data'!$B:$B,FALSE)</f>
        <v>0</v>
      </c>
      <c r="H43" s="28">
        <f>_xlfn.XLOOKUP(A43,'[2]Table 1 Data'!$A:$A,'[2]Table 1 Data'!$C:$C,FALSE)</f>
        <v>415812</v>
      </c>
      <c r="I43" s="30">
        <f>_xlfn.XLOOKUP(A43,'[3]Percent Receipt'!$A:$A,'[3]Percent Receipt'!$H:$H,FALSE)</f>
        <v>0.90745262903057045</v>
      </c>
      <c r="J43" s="27">
        <f t="shared" si="2"/>
        <v>1849126.7758496697</v>
      </c>
      <c r="K43" s="1">
        <f t="shared" si="3"/>
        <v>9.2547370969429554E-2</v>
      </c>
      <c r="L43" s="27">
        <f t="shared" si="4"/>
        <v>188584.85415033106</v>
      </c>
      <c r="M43" s="20">
        <f>_xlfn.XLOOKUP(A43,'[4]Table Data'!$A:$A,'[4]Table Data'!$C:$C,FALSE)</f>
        <v>72</v>
      </c>
      <c r="N43" s="30">
        <f>_xlfn.XLOOKUP(A43,'[4]Table Data'!$A:$A,'[4]Table Data'!$E:$E,FALSE)</f>
        <v>0.15384615384615385</v>
      </c>
      <c r="O43">
        <f>RANK(F43,F5:F48)</f>
        <v>30</v>
      </c>
      <c r="T43" s="16"/>
    </row>
    <row r="44" spans="1:20">
      <c r="A44">
        <f t="shared" si="0"/>
        <v>16800</v>
      </c>
      <c r="B44" s="3" t="s">
        <v>101</v>
      </c>
      <c r="C44" t="s">
        <v>102</v>
      </c>
      <c r="D44" s="26">
        <f>_xlfn.XLOOKUP(A44,[1]Data!$A:$A,[1]Data!$B:$B,FALSE)</f>
        <v>35966965</v>
      </c>
      <c r="E44" s="27">
        <f>_xlfn.XLOOKUP(A44,[1]Data!$A:$A,[1]Data!$C:$C,FALSE)</f>
        <v>31227896.690000005</v>
      </c>
      <c r="F44" s="27">
        <f t="shared" si="1"/>
        <v>5174621.3099999949</v>
      </c>
      <c r="G44" s="28">
        <f>_xlfn.XLOOKUP(A44,'[2]Table 1 Data'!$A:$A,'[2]Table 1 Data'!$B:$B,FALSE)</f>
        <v>435553</v>
      </c>
      <c r="H44" s="28">
        <f>_xlfn.XLOOKUP(A44,'[2]Table 1 Data'!$A:$A,'[2]Table 1 Data'!$C:$C,FALSE)</f>
        <v>4108278</v>
      </c>
      <c r="I44" s="30">
        <f>_xlfn.XLOOKUP(A44,'[3]Percent Receipt'!$A:$A,'[3]Percent Receipt'!$H:$H,FALSE)</f>
        <v>0.79133314115275344</v>
      </c>
      <c r="J44" s="27">
        <f t="shared" si="2"/>
        <v>4094849.3355182721</v>
      </c>
      <c r="K44" s="1">
        <f t="shared" si="3"/>
        <v>0.20866685884724656</v>
      </c>
      <c r="L44" s="27">
        <f t="shared" si="4"/>
        <v>1079771.974481723</v>
      </c>
      <c r="M44" s="20">
        <f>_xlfn.XLOOKUP(A44,'[4]Table Data'!$A:$A,'[4]Table Data'!$C:$C,FALSE)</f>
        <v>20</v>
      </c>
      <c r="N44" s="30">
        <f>_xlfn.XLOOKUP(A44,'[4]Table Data'!$A:$A,'[4]Table Data'!$E:$E,FALSE)</f>
        <v>8.2987551867219914E-2</v>
      </c>
      <c r="O44">
        <f>RANK(F44,F5:F48)</f>
        <v>24</v>
      </c>
    </row>
    <row r="45" spans="1:20">
      <c r="A45">
        <f t="shared" si="0"/>
        <v>18025</v>
      </c>
      <c r="B45" s="3" t="s">
        <v>103</v>
      </c>
      <c r="C45" t="s">
        <v>104</v>
      </c>
      <c r="D45" s="26">
        <f>_xlfn.XLOOKUP(A45,[1]Data!$A:$A,[1]Data!$B:$B,FALSE)</f>
        <v>8405826</v>
      </c>
      <c r="E45" s="27">
        <f>_xlfn.XLOOKUP(A45,[1]Data!$A:$A,[1]Data!$C:$C,FALSE)</f>
        <v>7311519.8699999992</v>
      </c>
      <c r="F45" s="27">
        <f t="shared" si="1"/>
        <v>1094306.1300000008</v>
      </c>
      <c r="G45" s="28">
        <f>_xlfn.XLOOKUP(A45,'[2]Table 1 Data'!$A:$A,'[2]Table 1 Data'!$B:$B,FALSE)</f>
        <v>0</v>
      </c>
      <c r="H45" s="28">
        <f>_xlfn.XLOOKUP(A45,'[2]Table 1 Data'!$A:$A,'[2]Table 1 Data'!$C:$C,FALSE)</f>
        <v>1390056</v>
      </c>
      <c r="I45" s="30">
        <f>_xlfn.XLOOKUP(A45,'[3]Percent Receipt'!$A:$A,'[3]Percent Receipt'!$H:$H,FALSE)</f>
        <v>1</v>
      </c>
      <c r="J45" s="27">
        <f t="shared" si="2"/>
        <v>1094306.1300000008</v>
      </c>
      <c r="K45" s="1">
        <f t="shared" si="3"/>
        <v>0</v>
      </c>
      <c r="L45" s="27">
        <f t="shared" si="4"/>
        <v>0</v>
      </c>
      <c r="M45" s="20">
        <f>_xlfn.XLOOKUP(A45,'[4]Table Data'!$A:$A,'[4]Table Data'!$C:$C,FALSE)</f>
        <v>5</v>
      </c>
      <c r="N45" s="30">
        <f>_xlfn.XLOOKUP(A45,'[4]Table Data'!$A:$A,'[4]Table Data'!$E:$E,FALSE)</f>
        <v>7.6923076923076927E-2</v>
      </c>
      <c r="O45">
        <f>RANK(F45,F5:F48)</f>
        <v>37</v>
      </c>
    </row>
    <row r="46" spans="1:20">
      <c r="A46">
        <f t="shared" si="0"/>
        <v>18210</v>
      </c>
      <c r="B46" s="3" t="s">
        <v>105</v>
      </c>
      <c r="C46" t="s">
        <v>106</v>
      </c>
      <c r="D46" s="26">
        <f>_xlfn.XLOOKUP(A46,[1]Data!$A:$A,[1]Data!$B:$B,FALSE)</f>
        <v>7164933</v>
      </c>
      <c r="E46" s="27">
        <f>_xlfn.XLOOKUP(A46,[1]Data!$A:$A,[1]Data!$C:$C,FALSE)</f>
        <v>6229574.0499999998</v>
      </c>
      <c r="F46" s="27">
        <f t="shared" si="1"/>
        <v>935358.95000000019</v>
      </c>
      <c r="G46" s="28">
        <f>_xlfn.XLOOKUP(A46,'[2]Table 1 Data'!$A:$A,'[2]Table 1 Data'!$B:$B,FALSE)</f>
        <v>0</v>
      </c>
      <c r="H46" s="28">
        <f>_xlfn.XLOOKUP(A46,'[2]Table 1 Data'!$A:$A,'[2]Table 1 Data'!$C:$C,FALSE)</f>
        <v>480394</v>
      </c>
      <c r="I46" s="30">
        <f>_xlfn.XLOOKUP(A46,'[3]Percent Receipt'!$A:$A,'[3]Percent Receipt'!$H:$H,FALSE)</f>
        <v>0.93147793007330604</v>
      </c>
      <c r="J46" s="27">
        <f t="shared" si="2"/>
        <v>871266.21862154116</v>
      </c>
      <c r="K46" s="1">
        <f t="shared" si="3"/>
        <v>6.8522069926693963E-2</v>
      </c>
      <c r="L46" s="27">
        <f t="shared" si="4"/>
        <v>64092.731378459051</v>
      </c>
      <c r="M46" s="20">
        <f>_xlfn.XLOOKUP(A46,'[4]Table Data'!$A:$A,'[4]Table Data'!$C:$C,FALSE)</f>
        <v>5</v>
      </c>
      <c r="N46" s="30">
        <f>_xlfn.XLOOKUP(A46,'[4]Table Data'!$A:$A,'[4]Table Data'!$E:$E,FALSE)</f>
        <v>8.3333333333333329E-2</v>
      </c>
      <c r="O46">
        <f>RANK(F46,F5:F48)</f>
        <v>39</v>
      </c>
    </row>
    <row r="47" spans="1:20">
      <c r="B47" s="3"/>
      <c r="D47" s="26"/>
      <c r="E47" s="27"/>
      <c r="F47" s="27"/>
      <c r="G47" s="28"/>
      <c r="H47" s="28"/>
      <c r="I47" s="30"/>
      <c r="J47" s="27"/>
      <c r="L47" s="27"/>
      <c r="N47" s="30"/>
    </row>
    <row r="48" spans="1:20">
      <c r="A48">
        <v>84210</v>
      </c>
      <c r="B48" s="3" t="s">
        <v>107</v>
      </c>
      <c r="C48" s="4" t="s">
        <v>108</v>
      </c>
      <c r="D48" s="26">
        <f>_xlfn.XLOOKUP(A48,[1]Data!$A:$A,[1]Data!$B:$B,FALSE)</f>
        <v>322824682</v>
      </c>
      <c r="E48" s="27">
        <f>_xlfn.XLOOKUP(A48,[1]Data!$A:$A,[1]Data!$C:$C,FALSE)</f>
        <v>302575438.69000006</v>
      </c>
      <c r="F48" s="27">
        <f>D48-E48+G48</f>
        <v>20249243.309999943</v>
      </c>
      <c r="G48" s="28">
        <f>_xlfn.XLOOKUP(A48,'[2]Table 1 Data'!$A:$A,'[2]Table 1 Data'!$B:$B,FALSE)</f>
        <v>0</v>
      </c>
      <c r="H48" s="28">
        <f>_xlfn.XLOOKUP(A48,'[2]Table 1 Data'!$A:$A,'[2]Table 1 Data'!$C:$C,FALSE)</f>
        <v>21839215</v>
      </c>
      <c r="I48" s="30">
        <f>_xlfn.XLOOKUP(A48,'[3]Percent Receipt'!$A:$A,'[3]Percent Receipt'!$J:$J,FALSE)</f>
        <v>0.97050067191146439</v>
      </c>
      <c r="J48" s="27">
        <f>I48*F48</f>
        <v>19651904.238053668</v>
      </c>
      <c r="K48" s="1">
        <v>2.9675774819271916E-2</v>
      </c>
      <c r="L48" s="27">
        <f>K48*F48</f>
        <v>600911.98472820665</v>
      </c>
      <c r="M48" s="20">
        <f>_xlfn.XLOOKUP(A48,'[4]Table Data'!$A:$A,'[4]Table Data'!$C:$C,FALSE)</f>
        <v>2172</v>
      </c>
      <c r="N48" s="30">
        <f>_xlfn.XLOOKUP(A48,'[4]Table Data'!$A:$A,'[4]Table Data'!$E:$E,FALSE)</f>
        <v>0.1949905736601131</v>
      </c>
      <c r="O48">
        <f>RANK(F48,F5:F48)</f>
        <v>6</v>
      </c>
    </row>
    <row r="49" spans="2:14">
      <c r="B49" s="3"/>
      <c r="C49" s="4"/>
      <c r="D49" s="27"/>
      <c r="E49" s="27"/>
      <c r="F49" s="27"/>
      <c r="G49" s="27"/>
      <c r="H49" s="27"/>
      <c r="J49" s="27"/>
      <c r="L49" s="27"/>
    </row>
    <row r="50" spans="2:14">
      <c r="B50" s="42" t="s">
        <v>109</v>
      </c>
      <c r="D50" s="53">
        <f>SUM(D5:D48)</f>
        <v>6142474555</v>
      </c>
      <c r="E50" s="27">
        <f>SUM(E5:E48)</f>
        <v>5294237085.9300041</v>
      </c>
      <c r="F50" s="27">
        <f>SUM(F5:F48)</f>
        <v>861177332.06999505</v>
      </c>
      <c r="G50" s="27">
        <f>SUM(G5:G48)</f>
        <v>12939863</v>
      </c>
      <c r="H50" s="27">
        <f>SUM(H5:H48)</f>
        <v>1161634813</v>
      </c>
      <c r="I50" s="37" t="s">
        <v>110</v>
      </c>
      <c r="J50" s="27">
        <f>J48</f>
        <v>19651904.238053668</v>
      </c>
      <c r="K50" s="37" t="s">
        <v>111</v>
      </c>
      <c r="L50" s="27">
        <f>SUM(L5:L48)</f>
        <v>278497728.09809154</v>
      </c>
      <c r="M50" s="20">
        <f>SUM(M6:M48)</f>
        <v>14517</v>
      </c>
      <c r="N50" s="54">
        <v>0.19800000000000001</v>
      </c>
    </row>
    <row r="51" spans="2:14">
      <c r="D51" s="27"/>
      <c r="E51" s="27"/>
      <c r="F51" s="16">
        <f>F50/D50</f>
        <v>0.14020039063393322</v>
      </c>
      <c r="G51" s="27"/>
      <c r="H51" s="27"/>
      <c r="I51" s="37" t="s">
        <v>112</v>
      </c>
      <c r="J51" s="27">
        <f>SUM(J6:J46)+F5</f>
        <v>563041613.15506816</v>
      </c>
      <c r="K51" s="38"/>
      <c r="L51" s="39"/>
    </row>
    <row r="52" spans="2:14">
      <c r="D52" s="27"/>
      <c r="E52" s="27"/>
      <c r="F52" s="27"/>
      <c r="G52" s="27"/>
      <c r="H52" s="27">
        <f>G50+H50</f>
        <v>1174574676</v>
      </c>
      <c r="I52" s="38"/>
      <c r="J52" s="39"/>
      <c r="K52" s="38"/>
      <c r="L52" s="39"/>
    </row>
    <row r="53" spans="2:14">
      <c r="J53" s="18"/>
    </row>
  </sheetData>
  <mergeCells count="21">
    <mergeCell ref="M2:N2"/>
    <mergeCell ref="M1:N1"/>
    <mergeCell ref="C3:C4"/>
    <mergeCell ref="L3:L4"/>
    <mergeCell ref="A3:A4"/>
    <mergeCell ref="B3:B4"/>
    <mergeCell ref="G3:G4"/>
    <mergeCell ref="H3:H4"/>
    <mergeCell ref="N3:N4"/>
    <mergeCell ref="M3:M4"/>
    <mergeCell ref="D2:E2"/>
    <mergeCell ref="F3:F4"/>
    <mergeCell ref="I3:I4"/>
    <mergeCell ref="I1:L1"/>
    <mergeCell ref="G1:H1"/>
    <mergeCell ref="D1:F1"/>
    <mergeCell ref="K3:K4"/>
    <mergeCell ref="D3:D4"/>
    <mergeCell ref="E3:E4"/>
    <mergeCell ref="F2:L2"/>
    <mergeCell ref="J3:J4"/>
  </mergeCells>
  <pageMargins left="0.5" right="0.5" top="0.5" bottom="0.5" header="0.3" footer="0.3"/>
  <pageSetup scale="82" orientation="landscape" r:id="rId1"/>
  <headerFooter>
    <oddHeader>&amp;L&amp;C&amp;R</oddHeader>
    <oddFooter>&amp;L&amp;C&amp;R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3DEC-91CE-4F8F-9BD2-00993444337A}">
  <dimension ref="A1:K48"/>
  <sheetViews>
    <sheetView topLeftCell="A14" workbookViewId="0">
      <selection activeCell="F51" sqref="F51"/>
    </sheetView>
  </sheetViews>
  <sheetFormatPr defaultColWidth="8.7109375" defaultRowHeight="14.45"/>
  <cols>
    <col min="1" max="1" width="8.7109375" style="6"/>
    <col min="2" max="2" width="33.28515625" style="6" customWidth="1"/>
    <col min="3" max="4" width="15.5703125" style="7" bestFit="1" customWidth="1"/>
    <col min="5" max="6" width="14.5703125" style="7" bestFit="1" customWidth="1"/>
    <col min="7" max="7" width="13.5703125" style="7" bestFit="1" customWidth="1"/>
    <col min="8" max="9" width="12.140625" style="7" bestFit="1" customWidth="1"/>
    <col min="10" max="10" width="14.5703125" style="7" bestFit="1" customWidth="1"/>
    <col min="11" max="11" width="15.5703125" style="7" bestFit="1" customWidth="1"/>
    <col min="12" max="16384" width="8.7109375" style="6"/>
  </cols>
  <sheetData>
    <row r="1" spans="1:11">
      <c r="A1" s="5" t="s">
        <v>113</v>
      </c>
      <c r="B1" s="5" t="s">
        <v>114</v>
      </c>
    </row>
    <row r="3" spans="1:11" ht="39.6">
      <c r="A3" s="8" t="s">
        <v>8</v>
      </c>
      <c r="B3" s="8" t="s">
        <v>9</v>
      </c>
      <c r="C3" s="8" t="s">
        <v>115</v>
      </c>
      <c r="D3" s="8" t="s">
        <v>116</v>
      </c>
      <c r="E3" s="8" t="s">
        <v>117</v>
      </c>
      <c r="F3" s="8" t="s">
        <v>118</v>
      </c>
      <c r="G3" s="8" t="s">
        <v>119</v>
      </c>
      <c r="H3" s="8" t="s">
        <v>120</v>
      </c>
      <c r="I3" s="8" t="s">
        <v>121</v>
      </c>
      <c r="J3" s="8" t="s">
        <v>122</v>
      </c>
      <c r="K3" s="8" t="s">
        <v>123</v>
      </c>
    </row>
    <row r="4" spans="1:11">
      <c r="A4" s="9">
        <v>12000</v>
      </c>
      <c r="B4" s="9" t="str">
        <f>VLOOKUP(A4,'Table 1'!A:B,2,0)</f>
        <v>Administrative Office of the Courts</v>
      </c>
      <c r="C4" s="27">
        <v>20245491</v>
      </c>
      <c r="D4" s="27">
        <v>19620366</v>
      </c>
      <c r="E4" s="27">
        <v>3333521</v>
      </c>
      <c r="F4" s="27">
        <v>5344408</v>
      </c>
      <c r="G4" s="27">
        <v>1635802</v>
      </c>
      <c r="H4" s="27">
        <v>0</v>
      </c>
      <c r="I4" s="27"/>
      <c r="J4" s="27">
        <v>2153</v>
      </c>
      <c r="K4" s="27">
        <v>50181741</v>
      </c>
    </row>
    <row r="5" spans="1:11">
      <c r="A5" s="9">
        <v>12001</v>
      </c>
      <c r="B5" s="9" t="str">
        <f>VLOOKUP(A5,'Table 1'!A:B,2,0)</f>
        <v>Indigent Defense</v>
      </c>
      <c r="C5" s="27">
        <v>1512784</v>
      </c>
      <c r="D5" s="27">
        <v>11111562</v>
      </c>
      <c r="E5" s="27">
        <v>51436</v>
      </c>
      <c r="F5" s="27">
        <v>243633</v>
      </c>
      <c r="G5" s="27">
        <v>125344</v>
      </c>
      <c r="H5" s="27"/>
      <c r="I5" s="27"/>
      <c r="J5" s="27"/>
      <c r="K5" s="27">
        <v>13044759</v>
      </c>
    </row>
    <row r="6" spans="1:11">
      <c r="A6" s="9">
        <v>13000</v>
      </c>
      <c r="B6" s="9" t="str">
        <f>VLOOKUP(A6,'Table 1'!A:B,2,0)</f>
        <v>Office of the Governor</v>
      </c>
      <c r="C6" s="27">
        <v>23884</v>
      </c>
      <c r="D6" s="27"/>
      <c r="E6" s="27"/>
      <c r="F6" s="27"/>
      <c r="G6" s="27"/>
      <c r="H6" s="27"/>
      <c r="I6" s="27"/>
      <c r="J6" s="27"/>
      <c r="K6" s="27">
        <v>23884</v>
      </c>
    </row>
    <row r="7" spans="1:11">
      <c r="A7" s="9">
        <v>13005</v>
      </c>
      <c r="B7" s="9" t="str">
        <f>VLOOKUP(A7,'Table 1'!A:B,2,0)</f>
        <v>State Budget &amp; Management</v>
      </c>
      <c r="C7" s="27">
        <v>230532</v>
      </c>
      <c r="D7" s="27">
        <v>601476</v>
      </c>
      <c r="E7" s="27">
        <v>6291</v>
      </c>
      <c r="F7" s="27">
        <v>1498</v>
      </c>
      <c r="G7" s="27">
        <v>50386</v>
      </c>
      <c r="H7" s="27"/>
      <c r="I7" s="27"/>
      <c r="J7" s="27"/>
      <c r="K7" s="27">
        <v>890183</v>
      </c>
    </row>
    <row r="8" spans="1:11">
      <c r="A8" s="9">
        <v>13050</v>
      </c>
      <c r="B8" s="9" t="str">
        <f>VLOOKUP(A8,'Table 1'!A:B,2,0)</f>
        <v>Military &amp; Veterans Affairs</v>
      </c>
      <c r="C8" s="27">
        <v>24043</v>
      </c>
      <c r="D8" s="27">
        <v>1226413</v>
      </c>
      <c r="E8" s="27">
        <v>16723</v>
      </c>
      <c r="F8" s="27">
        <v>28157</v>
      </c>
      <c r="G8" s="27">
        <v>6015</v>
      </c>
      <c r="H8" s="27"/>
      <c r="I8" s="27"/>
      <c r="J8" s="27"/>
      <c r="K8" s="27">
        <v>1301351</v>
      </c>
    </row>
    <row r="9" spans="1:11">
      <c r="A9" s="9">
        <v>13100</v>
      </c>
      <c r="B9" s="9" t="str">
        <f>VLOOKUP(A9,'Table 1'!A:B,2,0)</f>
        <v>Office of the Lt. Governor</v>
      </c>
      <c r="C9" s="27">
        <v>124</v>
      </c>
      <c r="D9" s="27"/>
      <c r="E9" s="27"/>
      <c r="F9" s="27"/>
      <c r="G9" s="27"/>
      <c r="H9" s="27"/>
      <c r="I9" s="27"/>
      <c r="J9" s="27"/>
      <c r="K9" s="27">
        <v>124</v>
      </c>
    </row>
    <row r="10" spans="1:11">
      <c r="A10" s="9">
        <v>13200</v>
      </c>
      <c r="B10" s="9" t="str">
        <f>VLOOKUP(A10,'Table 1'!A:B,2,0)</f>
        <v>Secretary of State</v>
      </c>
      <c r="C10" s="27">
        <v>267287</v>
      </c>
      <c r="D10" s="27">
        <v>1401181</v>
      </c>
      <c r="E10" s="27">
        <v>55099</v>
      </c>
      <c r="F10" s="27">
        <v>297160</v>
      </c>
      <c r="G10" s="27">
        <v>9400</v>
      </c>
      <c r="H10" s="27"/>
      <c r="I10" s="27"/>
      <c r="J10" s="27"/>
      <c r="K10" s="27">
        <v>2030127</v>
      </c>
    </row>
    <row r="11" spans="1:11">
      <c r="A11" s="9">
        <v>13300</v>
      </c>
      <c r="B11" s="9" t="str">
        <f>VLOOKUP(A11,'Table 1'!A:B,2,0)</f>
        <v>State Auditor</v>
      </c>
      <c r="C11" s="45"/>
      <c r="D11" s="45"/>
      <c r="E11" s="45"/>
      <c r="F11" s="45"/>
      <c r="G11" s="45"/>
      <c r="H11" s="45"/>
      <c r="I11" s="45"/>
      <c r="J11" s="45"/>
      <c r="K11" s="45">
        <v>0</v>
      </c>
    </row>
    <row r="12" spans="1:11">
      <c r="A12" s="9">
        <v>13410</v>
      </c>
      <c r="B12" s="9" t="str">
        <f>VLOOKUP(A12,'Table 1'!A:B,2,0)</f>
        <v>State Treasurer</v>
      </c>
      <c r="C12" s="27">
        <v>10487274</v>
      </c>
      <c r="D12" s="27">
        <v>927849</v>
      </c>
      <c r="E12" s="27"/>
      <c r="F12" s="27"/>
      <c r="G12" s="27"/>
      <c r="H12" s="27"/>
      <c r="I12" s="27"/>
      <c r="J12" s="27"/>
      <c r="K12" s="27">
        <v>11415123</v>
      </c>
    </row>
    <row r="13" spans="1:11">
      <c r="A13" s="9">
        <v>13510</v>
      </c>
      <c r="B13" s="9" t="str">
        <f>VLOOKUP(A13,'Table 1'!A:B,2,0)</f>
        <v>Public Instruction</v>
      </c>
      <c r="C13" s="27">
        <v>1503103</v>
      </c>
      <c r="D13" s="27">
        <v>4695085</v>
      </c>
      <c r="E13" s="27">
        <v>115822</v>
      </c>
      <c r="F13" s="27">
        <v>1800620</v>
      </c>
      <c r="G13" s="27">
        <v>176660</v>
      </c>
      <c r="H13" s="27"/>
      <c r="I13" s="27"/>
      <c r="J13" s="27"/>
      <c r="K13" s="27">
        <v>8291290</v>
      </c>
    </row>
    <row r="14" spans="1:11">
      <c r="A14" s="9">
        <v>13600</v>
      </c>
      <c r="B14" s="9" t="str">
        <f>VLOOKUP(A14,'Table 1'!A:B,2,0)</f>
        <v>Justice</v>
      </c>
      <c r="C14" s="27">
        <v>79843107</v>
      </c>
      <c r="D14" s="27">
        <v>4540266</v>
      </c>
      <c r="E14" s="27">
        <v>675094</v>
      </c>
      <c r="F14" s="27">
        <v>881686</v>
      </c>
      <c r="G14" s="27">
        <v>219</v>
      </c>
      <c r="H14" s="27"/>
      <c r="I14" s="27"/>
      <c r="J14" s="27"/>
      <c r="K14" s="27">
        <v>85940372</v>
      </c>
    </row>
    <row r="15" spans="1:11">
      <c r="A15" s="9">
        <v>13700</v>
      </c>
      <c r="B15" s="9" t="str">
        <f>VLOOKUP(A15,'Table 1'!A:B,2,0)</f>
        <v>Agriculture &amp; Consumer Services</v>
      </c>
      <c r="C15" s="27">
        <v>5209121</v>
      </c>
      <c r="D15" s="27">
        <v>3306064</v>
      </c>
      <c r="E15" s="27">
        <v>483982</v>
      </c>
      <c r="F15" s="27">
        <v>3048420</v>
      </c>
      <c r="G15" s="27">
        <v>593377</v>
      </c>
      <c r="H15" s="27"/>
      <c r="I15" s="27"/>
      <c r="J15" s="27"/>
      <c r="K15" s="27">
        <v>12640964</v>
      </c>
    </row>
    <row r="16" spans="1:11">
      <c r="A16" s="9">
        <v>13800</v>
      </c>
      <c r="B16" s="9" t="str">
        <f>VLOOKUP(A16,'Table 1'!A:B,2,0)</f>
        <v>Labor</v>
      </c>
      <c r="C16" s="27">
        <v>4871395</v>
      </c>
      <c r="D16" s="27">
        <v>1872078</v>
      </c>
      <c r="E16" s="27">
        <v>38228</v>
      </c>
      <c r="F16" s="27">
        <v>727179</v>
      </c>
      <c r="G16" s="27">
        <v>26235</v>
      </c>
      <c r="H16" s="27"/>
      <c r="I16" s="27"/>
      <c r="J16" s="27"/>
      <c r="K16" s="27">
        <v>7535115</v>
      </c>
    </row>
    <row r="17" spans="1:11">
      <c r="A17" s="9">
        <v>13900</v>
      </c>
      <c r="B17" s="9" t="str">
        <f>VLOOKUP(A17,'Table 1'!A:B,2,0)</f>
        <v>Insurance</v>
      </c>
      <c r="C17" s="27">
        <v>902</v>
      </c>
      <c r="D17" s="27">
        <v>0</v>
      </c>
      <c r="E17" s="27"/>
      <c r="F17" s="27">
        <v>0</v>
      </c>
      <c r="G17" s="27">
        <v>175</v>
      </c>
      <c r="H17" s="27"/>
      <c r="I17" s="27"/>
      <c r="J17" s="27"/>
      <c r="K17" s="27">
        <v>1077</v>
      </c>
    </row>
    <row r="18" spans="1:11">
      <c r="A18" s="9">
        <v>13902</v>
      </c>
      <c r="B18" s="9" t="str">
        <f>VLOOKUP(A18,'Table 1'!A:B,2,0)</f>
        <v>Industrial Commission</v>
      </c>
      <c r="C18" s="27">
        <v>2813570</v>
      </c>
      <c r="D18" s="27">
        <v>2297837</v>
      </c>
      <c r="E18" s="27">
        <v>42966</v>
      </c>
      <c r="F18" s="27">
        <v>40722</v>
      </c>
      <c r="G18" s="27">
        <v>160799</v>
      </c>
      <c r="H18" s="27"/>
      <c r="I18" s="27"/>
      <c r="J18" s="27"/>
      <c r="K18" s="27">
        <v>5355894</v>
      </c>
    </row>
    <row r="19" spans="1:11">
      <c r="A19" s="9">
        <v>14100</v>
      </c>
      <c r="B19" s="9" t="str">
        <f>VLOOKUP(A19,'Table 1'!A:B,2,0)</f>
        <v>Adminsitration</v>
      </c>
      <c r="C19" s="27">
        <v>727892</v>
      </c>
      <c r="D19" s="27">
        <v>3162840</v>
      </c>
      <c r="E19" s="27">
        <v>71132</v>
      </c>
      <c r="F19" s="27">
        <v>5374</v>
      </c>
      <c r="G19" s="27">
        <v>388109</v>
      </c>
      <c r="H19" s="27"/>
      <c r="I19" s="27"/>
      <c r="J19" s="27"/>
      <c r="K19" s="27">
        <v>4355347</v>
      </c>
    </row>
    <row r="20" spans="1:11">
      <c r="A20" s="9">
        <v>14160</v>
      </c>
      <c r="B20" s="9" t="str">
        <f>VLOOKUP(A20,'Table 1'!A:B,2,0)</f>
        <v>State Controller</v>
      </c>
      <c r="C20" s="27">
        <v>7500</v>
      </c>
      <c r="D20" s="27">
        <v>1293183</v>
      </c>
      <c r="E20" s="27"/>
      <c r="F20" s="27">
        <v>197500</v>
      </c>
      <c r="G20" s="27"/>
      <c r="H20" s="27"/>
      <c r="I20" s="27"/>
      <c r="J20" s="27"/>
      <c r="K20" s="27">
        <v>1498183</v>
      </c>
    </row>
    <row r="21" spans="1:11">
      <c r="A21" s="9">
        <v>14300</v>
      </c>
      <c r="B21" s="9" t="str">
        <f>VLOOKUP(A21,'Table 1'!A:B,2,0)</f>
        <v>Environmental Quality</v>
      </c>
      <c r="C21" s="27">
        <v>1410286</v>
      </c>
      <c r="D21" s="27">
        <v>5799480</v>
      </c>
      <c r="E21" s="27">
        <v>905981</v>
      </c>
      <c r="F21" s="27">
        <v>1973163</v>
      </c>
      <c r="G21" s="27">
        <v>1665269</v>
      </c>
      <c r="H21" s="27"/>
      <c r="I21" s="27">
        <v>0</v>
      </c>
      <c r="J21" s="27">
        <v>1364695</v>
      </c>
      <c r="K21" s="27">
        <v>13118874</v>
      </c>
    </row>
    <row r="22" spans="1:11">
      <c r="A22" s="9">
        <v>14350</v>
      </c>
      <c r="B22" s="9" t="str">
        <f>VLOOKUP(A22,'Table 1'!A:B,2,0)</f>
        <v>Wildlife Resources</v>
      </c>
      <c r="C22" s="27">
        <v>34888</v>
      </c>
      <c r="D22" s="27">
        <v>1212375</v>
      </c>
      <c r="E22" s="27">
        <v>559126</v>
      </c>
      <c r="F22" s="27">
        <v>1860231</v>
      </c>
      <c r="G22" s="27">
        <v>237089</v>
      </c>
      <c r="H22" s="27">
        <v>150</v>
      </c>
      <c r="I22" s="27"/>
      <c r="J22" s="27"/>
      <c r="K22" s="27">
        <v>3903859</v>
      </c>
    </row>
    <row r="23" spans="1:11">
      <c r="A23" s="9">
        <v>14410</v>
      </c>
      <c r="B23" s="9" t="str">
        <f>VLOOKUP(A23,'Table 1'!A:B,2,0)</f>
        <v>DHHS-Central Management</v>
      </c>
      <c r="C23" s="27">
        <v>815015</v>
      </c>
      <c r="D23" s="27">
        <v>13611342</v>
      </c>
      <c r="E23" s="27">
        <v>3192</v>
      </c>
      <c r="F23" s="27">
        <v>60242</v>
      </c>
      <c r="G23" s="27">
        <v>9189</v>
      </c>
      <c r="H23" s="27"/>
      <c r="I23" s="27"/>
      <c r="J23" s="27"/>
      <c r="K23" s="27">
        <v>14498980</v>
      </c>
    </row>
    <row r="24" spans="1:11">
      <c r="A24" s="9">
        <v>14411</v>
      </c>
      <c r="B24" s="9" t="str">
        <f>VLOOKUP(A24,'Table 1'!A:B,2,0)</f>
        <v>DHHS-Aging</v>
      </c>
      <c r="C24" s="27">
        <v>13418</v>
      </c>
      <c r="D24" s="27">
        <v>41850</v>
      </c>
      <c r="E24" s="27">
        <v>2242</v>
      </c>
      <c r="F24" s="27"/>
      <c r="G24" s="27"/>
      <c r="H24" s="27">
        <v>295066</v>
      </c>
      <c r="I24" s="27"/>
      <c r="J24" s="27"/>
      <c r="K24" s="27">
        <v>352576</v>
      </c>
    </row>
    <row r="25" spans="1:11">
      <c r="A25" s="9">
        <v>14420</v>
      </c>
      <c r="B25" s="9" t="str">
        <f>VLOOKUP(A25,'Table 1'!A:B,2,0)</f>
        <v>DHHS-Child Development</v>
      </c>
      <c r="C25" s="27">
        <v>480372</v>
      </c>
      <c r="D25" s="27">
        <v>326459</v>
      </c>
      <c r="E25" s="27"/>
      <c r="F25" s="27"/>
      <c r="G25" s="27"/>
      <c r="H25" s="27"/>
      <c r="I25" s="27"/>
      <c r="J25" s="27"/>
      <c r="K25" s="27">
        <v>806831</v>
      </c>
    </row>
    <row r="26" spans="1:11">
      <c r="A26" s="9">
        <v>14430</v>
      </c>
      <c r="B26" s="9" t="str">
        <f>VLOOKUP(A26,'Table 1'!A:B,2,0)</f>
        <v>DHHS-Public Health</v>
      </c>
      <c r="C26" s="27">
        <v>753066</v>
      </c>
      <c r="D26" s="27">
        <v>5788151</v>
      </c>
      <c r="E26" s="27">
        <v>184900</v>
      </c>
      <c r="F26" s="27">
        <v>650306</v>
      </c>
      <c r="G26" s="27">
        <v>416013</v>
      </c>
      <c r="H26" s="27">
        <v>501578</v>
      </c>
      <c r="I26" s="27"/>
      <c r="J26" s="27">
        <v>2055661</v>
      </c>
      <c r="K26" s="27">
        <v>10349675</v>
      </c>
    </row>
    <row r="27" spans="1:11">
      <c r="A27" s="4" t="s">
        <v>124</v>
      </c>
      <c r="B27" s="31" t="s">
        <v>76</v>
      </c>
      <c r="C27" s="27">
        <v>3854924</v>
      </c>
      <c r="D27" s="27">
        <v>5539294</v>
      </c>
      <c r="E27" s="27">
        <v>174976</v>
      </c>
      <c r="F27" s="27">
        <v>114742</v>
      </c>
      <c r="G27" s="27">
        <v>35833</v>
      </c>
      <c r="H27" s="27">
        <v>6190</v>
      </c>
      <c r="I27" s="27"/>
      <c r="J27" s="27"/>
      <c r="K27" s="27">
        <v>9725959</v>
      </c>
    </row>
    <row r="28" spans="1:11">
      <c r="A28" s="9">
        <v>14440</v>
      </c>
      <c r="B28" s="9" t="str">
        <f>VLOOKUP(A28,'Table 1'!A:B,2,0)</f>
        <v>DHHS-Social Services</v>
      </c>
      <c r="C28" s="27">
        <v>46460</v>
      </c>
      <c r="D28" s="27">
        <v>2084876</v>
      </c>
      <c r="E28" s="27"/>
      <c r="F28" s="27">
        <v>555</v>
      </c>
      <c r="G28" s="27">
        <v>650</v>
      </c>
      <c r="H28" s="27">
        <v>157870</v>
      </c>
      <c r="I28" s="27"/>
      <c r="J28" s="27"/>
      <c r="K28" s="27">
        <v>2290411</v>
      </c>
    </row>
    <row r="29" spans="1:11">
      <c r="A29" s="9">
        <v>14445</v>
      </c>
      <c r="B29" s="9" t="str">
        <f>VLOOKUP(A29,'Table 1'!A:B,2,0)</f>
        <v>DHHS-Health Benefits</v>
      </c>
      <c r="C29" s="27">
        <v>553629</v>
      </c>
      <c r="D29" s="27">
        <v>9533581</v>
      </c>
      <c r="E29" s="27"/>
      <c r="F29" s="27"/>
      <c r="G29" s="27"/>
      <c r="H29" s="27"/>
      <c r="I29" s="27"/>
      <c r="J29" s="27"/>
      <c r="K29" s="27">
        <v>10087210</v>
      </c>
    </row>
    <row r="30" spans="1:11">
      <c r="A30" s="9">
        <v>14450</v>
      </c>
      <c r="B30" s="9" t="str">
        <f>VLOOKUP(A30,'Table 1'!A:B,2,0)</f>
        <v>DHHS-Blind/Deag/Heard of Hearing</v>
      </c>
      <c r="C30" s="27">
        <v>72862</v>
      </c>
      <c r="D30" s="27">
        <v>939802</v>
      </c>
      <c r="E30" s="27">
        <v>116755</v>
      </c>
      <c r="F30" s="27">
        <v>24364</v>
      </c>
      <c r="G30" s="27"/>
      <c r="H30" s="27"/>
      <c r="I30" s="27"/>
      <c r="J30" s="27"/>
      <c r="K30" s="27">
        <v>1153783</v>
      </c>
    </row>
    <row r="31" spans="1:11">
      <c r="A31" s="9">
        <v>14460</v>
      </c>
      <c r="B31" s="9" t="str">
        <f>VLOOKUP(A31,'Table 1'!A:B,2,0)</f>
        <v>DHHS-DMH/DD/SAS</v>
      </c>
      <c r="C31" s="27">
        <v>59712131</v>
      </c>
      <c r="D31" s="27">
        <v>115163021</v>
      </c>
      <c r="E31" s="27">
        <v>1105879</v>
      </c>
      <c r="F31" s="27">
        <v>1004751</v>
      </c>
      <c r="G31" s="27">
        <v>22406495</v>
      </c>
      <c r="H31" s="27"/>
      <c r="I31" s="27"/>
      <c r="J31" s="27">
        <v>36933043</v>
      </c>
      <c r="K31" s="27">
        <v>236325320</v>
      </c>
    </row>
    <row r="32" spans="1:11">
      <c r="A32" s="9">
        <v>14470</v>
      </c>
      <c r="B32" s="9" t="str">
        <f>VLOOKUP(A32,'Table 1'!A:B,2,0)</f>
        <v>DHHS-Health Service Regulation</v>
      </c>
      <c r="C32" s="27">
        <v>173279</v>
      </c>
      <c r="D32" s="27">
        <v>2461548</v>
      </c>
      <c r="E32" s="27">
        <v>404039</v>
      </c>
      <c r="F32" s="27">
        <v>101912</v>
      </c>
      <c r="G32" s="27">
        <v>6848</v>
      </c>
      <c r="H32" s="27"/>
      <c r="I32" s="27"/>
      <c r="J32" s="27"/>
      <c r="K32" s="27">
        <v>3147626</v>
      </c>
    </row>
    <row r="33" spans="1:11">
      <c r="A33" s="9">
        <v>14480</v>
      </c>
      <c r="B33" s="9" t="str">
        <f>VLOOKUP(A33,'Table 1'!A:B,2,0)</f>
        <v>DHHS-Vocational Rehab</v>
      </c>
      <c r="C33" s="27">
        <v>626031</v>
      </c>
      <c r="D33" s="27">
        <v>4088742</v>
      </c>
      <c r="E33" s="27">
        <v>58902</v>
      </c>
      <c r="F33" s="27">
        <v>144435</v>
      </c>
      <c r="G33" s="27">
        <v>43307</v>
      </c>
      <c r="H33" s="27">
        <v>1912474</v>
      </c>
      <c r="I33" s="27"/>
      <c r="J33" s="27"/>
      <c r="K33" s="27">
        <v>6873891</v>
      </c>
    </row>
    <row r="34" spans="1:11">
      <c r="A34" s="9">
        <v>14550</v>
      </c>
      <c r="B34" s="9" t="str">
        <f>VLOOKUP(A34,'Table 1'!A:B,2,0)</f>
        <v>Public Safety</v>
      </c>
      <c r="C34" s="27">
        <v>97347589</v>
      </c>
      <c r="D34" s="27">
        <v>25412898</v>
      </c>
      <c r="E34" s="27">
        <v>7962341</v>
      </c>
      <c r="F34" s="27">
        <v>26982446</v>
      </c>
      <c r="G34" s="27">
        <v>11935879</v>
      </c>
      <c r="H34" s="27">
        <v>388099</v>
      </c>
      <c r="I34" s="27">
        <v>20952</v>
      </c>
      <c r="J34" s="27"/>
      <c r="K34" s="27">
        <v>170050204</v>
      </c>
    </row>
    <row r="35" spans="1:11">
      <c r="A35" s="9">
        <v>14600</v>
      </c>
      <c r="B35" s="9" t="str">
        <f>VLOOKUP(A35,'Table 1'!A:B,2,0)</f>
        <v>Commerce</v>
      </c>
      <c r="C35" s="27">
        <v>1009567</v>
      </c>
      <c r="D35" s="27">
        <v>508854</v>
      </c>
      <c r="E35" s="27">
        <v>7892</v>
      </c>
      <c r="F35" s="27">
        <v>23689</v>
      </c>
      <c r="G35" s="27">
        <v>69372</v>
      </c>
      <c r="H35" s="27"/>
      <c r="I35" s="27"/>
      <c r="J35" s="27"/>
      <c r="K35" s="27">
        <v>1619374</v>
      </c>
    </row>
    <row r="36" spans="1:11">
      <c r="A36" s="9">
        <v>14660</v>
      </c>
      <c r="B36" s="9" t="str">
        <f>VLOOKUP(A36,'Table 1'!A:B,2,0)</f>
        <v>Information Technology</v>
      </c>
      <c r="C36" s="27">
        <v>615233</v>
      </c>
      <c r="D36" s="27">
        <v>2052</v>
      </c>
      <c r="E36" s="27"/>
      <c r="F36" s="27">
        <v>0</v>
      </c>
      <c r="G36" s="27"/>
      <c r="H36" s="27"/>
      <c r="I36" s="27"/>
      <c r="J36" s="27">
        <v>0</v>
      </c>
      <c r="K36" s="27">
        <v>617285</v>
      </c>
    </row>
    <row r="37" spans="1:11">
      <c r="A37" s="9">
        <v>14700</v>
      </c>
      <c r="B37" s="9" t="str">
        <f>VLOOKUP(A37,'Table 1'!A:B,2,0)</f>
        <v>Revenue</v>
      </c>
      <c r="C37" s="27">
        <v>1507655</v>
      </c>
      <c r="D37" s="27">
        <v>8752613</v>
      </c>
      <c r="E37" s="27">
        <v>103507</v>
      </c>
      <c r="F37" s="27">
        <v>1407638</v>
      </c>
      <c r="G37" s="27">
        <v>304803</v>
      </c>
      <c r="H37" s="27"/>
      <c r="I37" s="27"/>
      <c r="J37" s="27"/>
      <c r="K37" s="27">
        <v>12076216</v>
      </c>
    </row>
    <row r="38" spans="1:11">
      <c r="A38" s="9">
        <v>14800</v>
      </c>
      <c r="B38" s="9" t="str">
        <f>VLOOKUP(A38,'Table 1'!A:B,2,0)</f>
        <v>Cultural &amp; Natural Resources</v>
      </c>
      <c r="C38" s="27">
        <v>10850926</v>
      </c>
      <c r="D38" s="27">
        <v>12671338</v>
      </c>
      <c r="E38" s="27">
        <v>3472040</v>
      </c>
      <c r="F38" s="27">
        <v>3568429</v>
      </c>
      <c r="G38" s="27">
        <v>1075436</v>
      </c>
      <c r="H38" s="27"/>
      <c r="I38" s="27"/>
      <c r="J38" s="27">
        <v>1</v>
      </c>
      <c r="K38" s="27">
        <v>31638170</v>
      </c>
    </row>
    <row r="39" spans="1:11">
      <c r="A39" s="4" t="s">
        <v>125</v>
      </c>
      <c r="B39" s="9" t="s">
        <v>99</v>
      </c>
      <c r="C39" s="27">
        <v>112038041</v>
      </c>
      <c r="D39" s="27">
        <v>144210926</v>
      </c>
      <c r="E39" s="27">
        <v>93383480</v>
      </c>
      <c r="F39" s="27">
        <v>47968713</v>
      </c>
      <c r="G39" s="27">
        <v>1351345</v>
      </c>
      <c r="H39" s="27">
        <v>324763</v>
      </c>
      <c r="I39" s="27"/>
      <c r="J39" s="27"/>
      <c r="K39" s="27">
        <v>399277268</v>
      </c>
    </row>
    <row r="40" spans="1:11">
      <c r="A40" s="4" t="s">
        <v>126</v>
      </c>
      <c r="B40" s="9" t="s">
        <v>100</v>
      </c>
      <c r="C40" s="27">
        <v>344816</v>
      </c>
      <c r="D40" s="27">
        <v>70996</v>
      </c>
      <c r="E40" s="27"/>
      <c r="F40" s="27"/>
      <c r="G40" s="27"/>
      <c r="H40" s="27"/>
      <c r="I40" s="27"/>
      <c r="J40" s="27"/>
      <c r="K40" s="27">
        <v>415812</v>
      </c>
    </row>
    <row r="41" spans="1:11">
      <c r="A41" s="9">
        <v>16800</v>
      </c>
      <c r="B41" s="9" t="str">
        <f>VLOOKUP(A41,'Table 1'!A:B,2,0)</f>
        <v>Community Colleges</v>
      </c>
      <c r="C41" s="27">
        <v>911091</v>
      </c>
      <c r="D41" s="27">
        <v>3538547</v>
      </c>
      <c r="E41" s="27">
        <v>38691</v>
      </c>
      <c r="F41" s="27">
        <v>43975</v>
      </c>
      <c r="G41" s="27">
        <v>6850</v>
      </c>
      <c r="H41" s="27"/>
      <c r="I41" s="27"/>
      <c r="J41" s="27">
        <v>4677</v>
      </c>
      <c r="K41" s="27">
        <v>4543831</v>
      </c>
    </row>
    <row r="42" spans="1:11">
      <c r="A42" s="9">
        <v>18025</v>
      </c>
      <c r="B42" s="9" t="str">
        <f>VLOOKUP(A42,'Table 1'!A:B,2,0)</f>
        <v>State Board of Elections</v>
      </c>
      <c r="C42" s="27">
        <v>247500</v>
      </c>
      <c r="D42" s="27">
        <v>1050129</v>
      </c>
      <c r="E42" s="27"/>
      <c r="F42" s="27">
        <v>92427</v>
      </c>
      <c r="G42" s="27"/>
      <c r="H42" s="27"/>
      <c r="I42" s="27"/>
      <c r="J42" s="27"/>
      <c r="K42" s="27">
        <v>1390056</v>
      </c>
    </row>
    <row r="43" spans="1:11">
      <c r="A43" s="9">
        <v>18210</v>
      </c>
      <c r="B43" s="9" t="str">
        <f>VLOOKUP(A43,'Table 1'!A:B,2,0)</f>
        <v>Administrative Hearings</v>
      </c>
      <c r="C43" s="27">
        <v>10575</v>
      </c>
      <c r="D43" s="27">
        <v>408741</v>
      </c>
      <c r="E43" s="27">
        <v>65</v>
      </c>
      <c r="F43" s="27">
        <v>6162</v>
      </c>
      <c r="G43" s="27">
        <v>54851</v>
      </c>
      <c r="H43" s="27"/>
      <c r="I43" s="27"/>
      <c r="J43" s="27"/>
      <c r="K43" s="27">
        <v>480394</v>
      </c>
    </row>
    <row r="44" spans="1:11">
      <c r="A44" s="9"/>
      <c r="B44" s="9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9">
        <v>84210</v>
      </c>
      <c r="B45" s="9" t="str">
        <f>VLOOKUP(A45,'Table 1'!A:B,2,0)</f>
        <v>Transportation</v>
      </c>
      <c r="C45" s="27">
        <v>5316776</v>
      </c>
      <c r="D45" s="27">
        <v>12839359</v>
      </c>
      <c r="E45" s="27">
        <v>1585598</v>
      </c>
      <c r="F45" s="27">
        <v>1037445</v>
      </c>
      <c r="G45" s="27">
        <v>161495</v>
      </c>
      <c r="H45" s="27"/>
      <c r="I45" s="27">
        <v>581441</v>
      </c>
      <c r="J45" s="27"/>
      <c r="K45" s="27">
        <v>21522114</v>
      </c>
    </row>
    <row r="46" spans="1:11">
      <c r="A46" s="9"/>
      <c r="B46" s="9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B47" s="19" t="s">
        <v>109</v>
      </c>
      <c r="C47" s="45">
        <f>SUM(C4:C45)</f>
        <v>426514139</v>
      </c>
      <c r="D47" s="45">
        <f t="shared" ref="D47:K47" si="0">SUM(D4:D45)</f>
        <v>432113174</v>
      </c>
      <c r="E47" s="45">
        <f t="shared" si="0"/>
        <v>114959900</v>
      </c>
      <c r="F47" s="45">
        <f t="shared" si="0"/>
        <v>99681982</v>
      </c>
      <c r="G47" s="45">
        <f t="shared" si="0"/>
        <v>42953245</v>
      </c>
      <c r="H47" s="45">
        <f t="shared" si="0"/>
        <v>3586190</v>
      </c>
      <c r="I47" s="45">
        <f t="shared" si="0"/>
        <v>602393</v>
      </c>
      <c r="J47" s="45">
        <f t="shared" si="0"/>
        <v>40360230</v>
      </c>
      <c r="K47" s="45">
        <f t="shared" si="0"/>
        <v>1160771253</v>
      </c>
    </row>
    <row r="48" spans="1:11">
      <c r="C48" s="25">
        <f>C47/K47</f>
        <v>0.36744030134936501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CA34-B9CF-4C96-82DB-8696EDE1959B}">
  <dimension ref="A1:G43"/>
  <sheetViews>
    <sheetView tabSelected="1" topLeftCell="A13" workbookViewId="0">
      <selection activeCell="C42" sqref="C42"/>
    </sheetView>
  </sheetViews>
  <sheetFormatPr defaultRowHeight="14.45"/>
  <cols>
    <col min="2" max="2" width="32.85546875" customWidth="1"/>
    <col min="3" max="3" width="15.28515625" style="2" bestFit="1" customWidth="1"/>
    <col min="4" max="5" width="13.5703125" style="2" customWidth="1"/>
    <col min="6" max="6" width="10.140625" style="1" hidden="1" customWidth="1"/>
  </cols>
  <sheetData>
    <row r="1" spans="1:7" ht="15" customHeight="1">
      <c r="A1" s="11"/>
      <c r="B1" s="13" t="s">
        <v>0</v>
      </c>
      <c r="C1" s="57"/>
      <c r="D1" s="72" t="s">
        <v>2</v>
      </c>
      <c r="E1" s="73"/>
      <c r="F1" s="58" t="s">
        <v>127</v>
      </c>
    </row>
    <row r="2" spans="1:7" ht="15.95">
      <c r="A2" s="10"/>
      <c r="B2" s="10"/>
      <c r="C2" s="69" t="s">
        <v>6</v>
      </c>
      <c r="D2" s="69"/>
      <c r="E2" s="69"/>
      <c r="F2" s="69"/>
    </row>
    <row r="3" spans="1:7">
      <c r="A3" s="70" t="s">
        <v>8</v>
      </c>
      <c r="B3" s="74" t="s">
        <v>9</v>
      </c>
      <c r="C3" s="78" t="s">
        <v>13</v>
      </c>
      <c r="D3" s="75" t="s">
        <v>128</v>
      </c>
      <c r="E3" s="75" t="s">
        <v>129</v>
      </c>
      <c r="F3" s="63" t="s">
        <v>16</v>
      </c>
    </row>
    <row r="4" spans="1:7" ht="27" customHeight="1">
      <c r="A4" s="70"/>
      <c r="B4" s="74"/>
      <c r="C4" s="66"/>
      <c r="D4" s="68"/>
      <c r="E4" s="68"/>
      <c r="F4" s="64"/>
    </row>
    <row r="5" spans="1:7">
      <c r="A5">
        <v>11000</v>
      </c>
      <c r="B5" s="3" t="s">
        <v>22</v>
      </c>
      <c r="C5" s="27">
        <v>6971336.0800001025</v>
      </c>
      <c r="D5" s="46">
        <v>0</v>
      </c>
      <c r="E5" s="46">
        <v>0</v>
      </c>
      <c r="F5" s="12">
        <v>0</v>
      </c>
      <c r="G5">
        <f t="shared" ref="G5:G37" si="0">RANK(C5,$C$5:$C$37)</f>
        <v>15</v>
      </c>
    </row>
    <row r="6" spans="1:7">
      <c r="A6">
        <v>12000</v>
      </c>
      <c r="B6" s="3" t="s">
        <v>25</v>
      </c>
      <c r="C6" s="27">
        <v>33041570.869997501</v>
      </c>
      <c r="D6" s="27">
        <v>8143873</v>
      </c>
      <c r="E6" s="27">
        <v>42037868</v>
      </c>
      <c r="F6" s="1">
        <f>VLOOKUP(A6,'[5]Percent Receipt'!$A:$J,9,0)</f>
        <v>0.99874648933514132</v>
      </c>
      <c r="G6">
        <f t="shared" si="0"/>
        <v>4</v>
      </c>
    </row>
    <row r="7" spans="1:7">
      <c r="A7">
        <v>12001</v>
      </c>
      <c r="B7" s="3" t="s">
        <v>27</v>
      </c>
      <c r="C7" s="27">
        <v>12284410.520000026</v>
      </c>
      <c r="D7" s="27">
        <v>534909</v>
      </c>
      <c r="E7" s="27">
        <v>12509850</v>
      </c>
      <c r="F7" s="1">
        <f>VLOOKUP(A7,'[5]Percent Receipt'!$A:$J,9,0)</f>
        <v>0.99106792200510418</v>
      </c>
      <c r="G7">
        <f t="shared" si="0"/>
        <v>11</v>
      </c>
    </row>
    <row r="8" spans="1:7">
      <c r="A8">
        <v>13000</v>
      </c>
      <c r="B8" s="3" t="s">
        <v>29</v>
      </c>
      <c r="C8" s="27">
        <v>161311.99000000022</v>
      </c>
      <c r="D8" s="27">
        <v>0</v>
      </c>
      <c r="E8" s="27">
        <v>23884</v>
      </c>
      <c r="F8" s="1">
        <f>VLOOKUP(A8,'[5]Percent Receipt'!$A:$J,9,0)</f>
        <v>0.84442152308082874</v>
      </c>
      <c r="G8">
        <f t="shared" si="0"/>
        <v>32</v>
      </c>
    </row>
    <row r="9" spans="1:7">
      <c r="A9">
        <v>13005</v>
      </c>
      <c r="B9" s="3" t="s">
        <v>31</v>
      </c>
      <c r="C9" s="27">
        <v>563036.40000000037</v>
      </c>
      <c r="D9" s="43">
        <v>1352</v>
      </c>
      <c r="E9" s="43">
        <v>888831</v>
      </c>
      <c r="F9" s="17">
        <v>0.88395866145830915</v>
      </c>
      <c r="G9">
        <f t="shared" si="0"/>
        <v>31</v>
      </c>
    </row>
    <row r="10" spans="1:7">
      <c r="A10">
        <v>13050</v>
      </c>
      <c r="B10" s="3" t="s">
        <v>33</v>
      </c>
      <c r="C10" s="27">
        <v>1376344.2400000002</v>
      </c>
      <c r="D10" s="27">
        <v>0</v>
      </c>
      <c r="E10" s="27">
        <v>1301351</v>
      </c>
      <c r="F10" s="1">
        <f>VLOOKUP(A10,'[5]Percent Receipt'!$A:$J,9,0)</f>
        <v>1</v>
      </c>
      <c r="G10">
        <f t="shared" si="0"/>
        <v>26</v>
      </c>
    </row>
    <row r="11" spans="1:7">
      <c r="A11">
        <v>13100</v>
      </c>
      <c r="B11" s="3" t="s">
        <v>35</v>
      </c>
      <c r="C11" s="27">
        <v>21258.559999999823</v>
      </c>
      <c r="D11" s="27">
        <v>0</v>
      </c>
      <c r="E11" s="27">
        <v>124</v>
      </c>
      <c r="F11" s="1">
        <f>VLOOKUP(A11,'[5]Percent Receipt'!$A:$J,9,0)</f>
        <v>1</v>
      </c>
      <c r="G11">
        <f t="shared" si="0"/>
        <v>33</v>
      </c>
    </row>
    <row r="12" spans="1:7">
      <c r="A12">
        <v>13200</v>
      </c>
      <c r="B12" s="3" t="s">
        <v>37</v>
      </c>
      <c r="C12" s="27">
        <v>1820342.5500000007</v>
      </c>
      <c r="D12" s="27">
        <v>0</v>
      </c>
      <c r="E12" s="27">
        <v>2030127</v>
      </c>
      <c r="F12" s="1">
        <f>VLOOKUP(A12,'[5]Percent Receipt'!$A:$J,9,0)</f>
        <v>0.98186594370591651</v>
      </c>
      <c r="G12">
        <f t="shared" si="0"/>
        <v>24</v>
      </c>
    </row>
    <row r="13" spans="1:7">
      <c r="A13">
        <v>13300</v>
      </c>
      <c r="B13" s="3" t="s">
        <v>39</v>
      </c>
      <c r="C13" s="27">
        <v>3881056.6900000051</v>
      </c>
      <c r="D13" s="27">
        <v>0</v>
      </c>
      <c r="E13" s="27">
        <v>0</v>
      </c>
      <c r="F13" s="1">
        <f>VLOOKUP(A13,'[5]Percent Receipt'!$A:$J,9,0)</f>
        <v>0.73320735982477458</v>
      </c>
      <c r="G13">
        <f t="shared" si="0"/>
        <v>18</v>
      </c>
    </row>
    <row r="14" spans="1:7">
      <c r="A14">
        <v>13410</v>
      </c>
      <c r="B14" s="3" t="s">
        <v>41</v>
      </c>
      <c r="C14" s="27">
        <v>7636569.9399999902</v>
      </c>
      <c r="D14" s="27">
        <v>1401464</v>
      </c>
      <c r="E14" s="27">
        <v>10013659</v>
      </c>
      <c r="F14" s="1">
        <f>VLOOKUP(A14,'[5]Percent Receipt'!$A:$J,9,0)</f>
        <v>2.8383438703044502E-2</v>
      </c>
      <c r="G14">
        <f t="shared" si="0"/>
        <v>13</v>
      </c>
    </row>
    <row r="15" spans="1:7">
      <c r="A15">
        <v>13510</v>
      </c>
      <c r="B15" s="3" t="s">
        <v>43</v>
      </c>
      <c r="C15" s="27">
        <v>15826063.800000027</v>
      </c>
      <c r="D15" s="27">
        <v>292972</v>
      </c>
      <c r="E15" s="27">
        <v>7998318</v>
      </c>
      <c r="F15" s="1">
        <f>VLOOKUP(A15,'[5]Percent Receipt'!$A:$J,9,0)</f>
        <v>0.60066712149211521</v>
      </c>
      <c r="G15">
        <f t="shared" si="0"/>
        <v>10</v>
      </c>
    </row>
    <row r="16" spans="1:7">
      <c r="A16">
        <v>13600</v>
      </c>
      <c r="B16" s="3" t="s">
        <v>45</v>
      </c>
      <c r="C16" s="27">
        <v>8647699.0900000483</v>
      </c>
      <c r="D16" s="27">
        <v>1</v>
      </c>
      <c r="E16" s="27">
        <v>85940371</v>
      </c>
      <c r="F16" s="1">
        <f>VLOOKUP(A16,'[5]Percent Receipt'!$A:$J,9,0)</f>
        <v>0.61406126336484612</v>
      </c>
      <c r="G16">
        <f t="shared" si="0"/>
        <v>12</v>
      </c>
    </row>
    <row r="17" spans="1:7">
      <c r="A17">
        <v>13700</v>
      </c>
      <c r="B17" s="3" t="s">
        <v>47</v>
      </c>
      <c r="C17" s="27">
        <v>15882762.360000134</v>
      </c>
      <c r="D17" s="27">
        <v>1</v>
      </c>
      <c r="E17" s="27">
        <v>12948013</v>
      </c>
      <c r="F17" s="1">
        <f>VLOOKUP(A17,'[5]Percent Receipt'!$A:$J,9,0)</f>
        <v>0.74162521633663736</v>
      </c>
      <c r="G17">
        <f t="shared" si="0"/>
        <v>9</v>
      </c>
    </row>
    <row r="18" spans="1:7">
      <c r="A18">
        <v>13800</v>
      </c>
      <c r="B18" s="3" t="s">
        <v>49</v>
      </c>
      <c r="C18" s="27">
        <v>3148310.5500000119</v>
      </c>
      <c r="D18" s="27">
        <v>42950</v>
      </c>
      <c r="E18" s="27">
        <v>9567145</v>
      </c>
      <c r="F18" s="1">
        <f>VLOOKUP(A18,'[5]Percent Receipt'!$A:$J,9,0)</f>
        <v>0.56848164749142038</v>
      </c>
      <c r="G18">
        <f t="shared" si="0"/>
        <v>20</v>
      </c>
    </row>
    <row r="19" spans="1:7">
      <c r="A19">
        <v>13900</v>
      </c>
      <c r="B19" s="3" t="s">
        <v>51</v>
      </c>
      <c r="C19" s="27">
        <v>4660913.2100000009</v>
      </c>
      <c r="D19" s="27">
        <v>0</v>
      </c>
      <c r="E19" s="27">
        <v>1077</v>
      </c>
      <c r="F19" s="1">
        <f>VLOOKUP(A19,'[5]Percent Receipt'!$A:$J,9,0)</f>
        <v>0.89898338176828507</v>
      </c>
      <c r="G19">
        <f t="shared" si="0"/>
        <v>17</v>
      </c>
    </row>
    <row r="20" spans="1:7">
      <c r="A20">
        <v>13902</v>
      </c>
      <c r="B20" s="3" t="s">
        <v>53</v>
      </c>
      <c r="C20" s="27">
        <v>1897078.8900000006</v>
      </c>
      <c r="D20" s="27">
        <v>228014</v>
      </c>
      <c r="E20" s="27">
        <v>5127880</v>
      </c>
      <c r="F20" s="1">
        <f>VLOOKUP(A20,'[5]Percent Receipt'!$A:$J,9,0)</f>
        <v>0.37952159289827142</v>
      </c>
      <c r="G20">
        <f t="shared" si="0"/>
        <v>23</v>
      </c>
    </row>
    <row r="21" spans="1:7">
      <c r="A21">
        <v>14100</v>
      </c>
      <c r="B21" s="3" t="s">
        <v>55</v>
      </c>
      <c r="C21" s="27">
        <v>3871683.4100000188</v>
      </c>
      <c r="D21" s="27">
        <v>0</v>
      </c>
      <c r="E21" s="27">
        <v>4355347</v>
      </c>
      <c r="F21" s="1">
        <f>VLOOKUP(A21,'[5]Percent Receipt'!$A:$J,9,0)</f>
        <v>0.86812023322073528</v>
      </c>
      <c r="G21">
        <f t="shared" si="0"/>
        <v>19</v>
      </c>
    </row>
    <row r="22" spans="1:7">
      <c r="A22">
        <v>14111</v>
      </c>
      <c r="B22" s="3" t="s">
        <v>57</v>
      </c>
      <c r="C22" s="27">
        <v>656607.02000000235</v>
      </c>
      <c r="D22" s="27">
        <v>0</v>
      </c>
      <c r="E22" s="27">
        <v>0</v>
      </c>
      <c r="F22" s="1">
        <f>VLOOKUP(A22,'[5]Percent Receipt'!$A:$J,9,0)</f>
        <v>0.98670149033166721</v>
      </c>
      <c r="G22">
        <f t="shared" si="0"/>
        <v>30</v>
      </c>
    </row>
    <row r="23" spans="1:7">
      <c r="A23">
        <v>14160</v>
      </c>
      <c r="B23" s="3" t="s">
        <v>59</v>
      </c>
      <c r="C23" s="27">
        <v>1194977.939999979</v>
      </c>
      <c r="D23" s="27">
        <v>0</v>
      </c>
      <c r="E23" s="27">
        <v>1498183</v>
      </c>
      <c r="F23" s="1">
        <f>VLOOKUP(A23,'[5]Percent Receipt'!$A:$J,9,0)</f>
        <v>0.96372330860788047</v>
      </c>
      <c r="G23">
        <f t="shared" si="0"/>
        <v>27</v>
      </c>
    </row>
    <row r="24" spans="1:7">
      <c r="A24">
        <v>14300</v>
      </c>
      <c r="B24" s="3" t="s">
        <v>61</v>
      </c>
      <c r="C24" s="27">
        <v>16307699.820000112</v>
      </c>
      <c r="D24" s="27">
        <v>0</v>
      </c>
      <c r="E24" s="27">
        <v>13683498</v>
      </c>
      <c r="F24" s="1">
        <f>VLOOKUP(A24,'[5]Percent Receipt'!$A:$J,9,0)</f>
        <v>0.52099932468979182</v>
      </c>
      <c r="G24">
        <f t="shared" si="0"/>
        <v>8</v>
      </c>
    </row>
    <row r="25" spans="1:7">
      <c r="A25">
        <v>14350</v>
      </c>
      <c r="B25" s="3" t="s">
        <v>63</v>
      </c>
      <c r="C25" s="27">
        <v>7491310.2999999598</v>
      </c>
      <c r="D25" s="27">
        <v>0</v>
      </c>
      <c r="E25" s="27">
        <v>3935527</v>
      </c>
      <c r="F25" s="1">
        <f>VLOOKUP(A25,'[5]Percent Receipt'!$A:$J,9,0)</f>
        <v>0.20757235166628335</v>
      </c>
      <c r="G25">
        <f t="shared" si="0"/>
        <v>14</v>
      </c>
    </row>
    <row r="26" spans="1:7">
      <c r="A26">
        <v>14410</v>
      </c>
      <c r="B26" s="23" t="s">
        <v>130</v>
      </c>
      <c r="C26" s="47">
        <v>307376381.20999795</v>
      </c>
      <c r="D26" s="47">
        <v>707438</v>
      </c>
      <c r="E26" s="47">
        <v>297855703</v>
      </c>
      <c r="F26" s="24">
        <f>VLOOKUP(A26,'[5]Percent Receipt'!$A:$J,9,0)</f>
        <v>0.59209185714203272</v>
      </c>
      <c r="G26" s="23">
        <f t="shared" si="0"/>
        <v>1</v>
      </c>
    </row>
    <row r="27" spans="1:7">
      <c r="A27">
        <v>14550</v>
      </c>
      <c r="B27" s="23" t="s">
        <v>89</v>
      </c>
      <c r="C27" s="47">
        <v>75376361.48000139</v>
      </c>
      <c r="D27" s="47">
        <v>449530</v>
      </c>
      <c r="E27" s="47">
        <v>176384376</v>
      </c>
      <c r="F27" s="24">
        <f>VLOOKUP(A27,'[5]Percent Receipt'!$A:$J,9,0)</f>
        <v>0.80521501583938737</v>
      </c>
      <c r="G27" s="23">
        <f t="shared" si="0"/>
        <v>3</v>
      </c>
    </row>
    <row r="28" spans="1:7">
      <c r="A28">
        <v>14600</v>
      </c>
      <c r="B28" s="3" t="s">
        <v>91</v>
      </c>
      <c r="C28" s="27">
        <v>2463396.2699999977</v>
      </c>
      <c r="D28" s="27">
        <v>302102</v>
      </c>
      <c r="E28" s="27">
        <v>1317272</v>
      </c>
      <c r="F28" s="1">
        <f>VLOOKUP(A28,'[5]Percent Receipt'!$A:$J,9,0)</f>
        <v>0.61998954761614478</v>
      </c>
      <c r="G28">
        <f t="shared" si="0"/>
        <v>21</v>
      </c>
    </row>
    <row r="29" spans="1:7">
      <c r="A29">
        <v>14660</v>
      </c>
      <c r="B29" s="3" t="s">
        <v>93</v>
      </c>
      <c r="C29" s="27">
        <v>1551011.1100000069</v>
      </c>
      <c r="D29" s="27">
        <v>143640</v>
      </c>
      <c r="E29" s="27">
        <v>473645</v>
      </c>
      <c r="F29" s="1">
        <f>VLOOKUP(A29,'[5]Percent Receipt'!$A:$J,9,0)</f>
        <v>0.98619191072413503</v>
      </c>
      <c r="G29">
        <f t="shared" si="0"/>
        <v>25</v>
      </c>
    </row>
    <row r="30" spans="1:7">
      <c r="A30">
        <v>14700</v>
      </c>
      <c r="B30" s="3" t="s">
        <v>95</v>
      </c>
      <c r="C30" s="27">
        <v>17608624.769999966</v>
      </c>
      <c r="D30" s="27">
        <v>0</v>
      </c>
      <c r="E30" s="27">
        <v>12849635</v>
      </c>
      <c r="F30" s="1">
        <f>VLOOKUP(A30,'[5]Percent Receipt'!$A:$J,9,0)</f>
        <v>0.63513655256311907</v>
      </c>
      <c r="G30">
        <f t="shared" si="0"/>
        <v>7</v>
      </c>
    </row>
    <row r="31" spans="1:7">
      <c r="A31">
        <v>14800</v>
      </c>
      <c r="B31" s="3" t="s">
        <v>97</v>
      </c>
      <c r="C31" s="27">
        <v>19188634.319999963</v>
      </c>
      <c r="D31" s="27">
        <v>2563</v>
      </c>
      <c r="E31" s="27">
        <v>31635607</v>
      </c>
      <c r="F31" s="1">
        <f>VLOOKUP(A31,'[5]Percent Receipt'!$A:$J,9,0)</f>
        <v>0.86866071462233041</v>
      </c>
      <c r="G31">
        <f t="shared" si="0"/>
        <v>6</v>
      </c>
    </row>
    <row r="32" spans="1:7">
      <c r="A32">
        <v>15010</v>
      </c>
      <c r="B32" s="34" t="s">
        <v>99</v>
      </c>
      <c r="C32" s="49">
        <v>260779337.349998</v>
      </c>
      <c r="D32" s="49">
        <v>253501</v>
      </c>
      <c r="E32" s="49">
        <v>399023767</v>
      </c>
      <c r="F32" s="35"/>
      <c r="G32" s="34">
        <f t="shared" si="0"/>
        <v>2</v>
      </c>
    </row>
    <row r="33" spans="1:7">
      <c r="A33">
        <v>15020</v>
      </c>
      <c r="B33" s="3" t="s">
        <v>100</v>
      </c>
      <c r="C33" s="27">
        <v>2037711.6300000008</v>
      </c>
      <c r="D33" s="27">
        <v>0</v>
      </c>
      <c r="E33" s="27">
        <v>415812</v>
      </c>
      <c r="G33">
        <f t="shared" si="0"/>
        <v>22</v>
      </c>
    </row>
    <row r="34" spans="1:7">
      <c r="A34">
        <v>16800</v>
      </c>
      <c r="B34" s="3" t="s">
        <v>101</v>
      </c>
      <c r="C34" s="27">
        <v>5174621.3099999949</v>
      </c>
      <c r="D34" s="27">
        <v>435553</v>
      </c>
      <c r="E34" s="27">
        <v>4108278</v>
      </c>
      <c r="F34" s="1">
        <f>VLOOKUP(A34,'[5]Percent Receipt'!$A:$J,9,0)</f>
        <v>0.81845202080045443</v>
      </c>
      <c r="G34">
        <f t="shared" si="0"/>
        <v>16</v>
      </c>
    </row>
    <row r="35" spans="1:7">
      <c r="A35">
        <v>18025</v>
      </c>
      <c r="B35" s="3" t="s">
        <v>103</v>
      </c>
      <c r="C35" s="27">
        <v>1094306.1300000008</v>
      </c>
      <c r="D35" s="27">
        <v>0</v>
      </c>
      <c r="E35" s="27">
        <v>1390056</v>
      </c>
      <c r="F35" s="1">
        <f>VLOOKUP(A35,'[5]Percent Receipt'!$A:$J,9,0)</f>
        <v>1</v>
      </c>
      <c r="G35">
        <f t="shared" si="0"/>
        <v>28</v>
      </c>
    </row>
    <row r="36" spans="1:7">
      <c r="A36">
        <v>18210</v>
      </c>
      <c r="B36" s="3" t="s">
        <v>131</v>
      </c>
      <c r="C36" s="48">
        <v>935358.95000000019</v>
      </c>
      <c r="D36" s="48">
        <v>0</v>
      </c>
      <c r="E36" s="48">
        <v>480394</v>
      </c>
      <c r="F36" s="33">
        <f>VLOOKUP(A36,'[5]Percent Receipt'!$A:$J,9,0)</f>
        <v>0.9328720801730408</v>
      </c>
      <c r="G36" s="3">
        <f t="shared" si="0"/>
        <v>29</v>
      </c>
    </row>
    <row r="37" spans="1:7">
      <c r="A37">
        <v>84210</v>
      </c>
      <c r="B37" s="23" t="s">
        <v>107</v>
      </c>
      <c r="C37" s="48">
        <f>'Table 1'!F48</f>
        <v>20249243.309999943</v>
      </c>
      <c r="D37" s="48">
        <v>0</v>
      </c>
      <c r="E37" s="48">
        <v>21839215</v>
      </c>
      <c r="F37" s="62">
        <v>0.97032422518072803</v>
      </c>
      <c r="G37" s="62">
        <f>RANK(C37,$C$5:$C$37)</f>
        <v>5</v>
      </c>
    </row>
    <row r="38" spans="1:7">
      <c r="B38" s="23"/>
      <c r="C38" s="47"/>
      <c r="D38" s="47"/>
      <c r="E38" s="47"/>
      <c r="F38" s="24"/>
      <c r="G38" s="23"/>
    </row>
    <row r="39" spans="1:7">
      <c r="B39" s="32" t="s">
        <v>132</v>
      </c>
      <c r="C39" s="50">
        <f>SUM(C5:C37)</f>
        <v>861177332.06999505</v>
      </c>
      <c r="D39" s="27"/>
      <c r="E39" s="27"/>
    </row>
    <row r="40" spans="1:7">
      <c r="B40" s="32"/>
      <c r="C40" s="27"/>
      <c r="D40" s="27"/>
      <c r="E40" s="27"/>
    </row>
    <row r="41" spans="1:7">
      <c r="B41" s="32" t="s">
        <v>133</v>
      </c>
      <c r="C41" s="27">
        <f>C27+C32+C26</f>
        <v>643532080.03999734</v>
      </c>
      <c r="D41" s="27"/>
      <c r="E41" s="27"/>
    </row>
    <row r="42" spans="1:7">
      <c r="B42" s="32"/>
      <c r="C42" s="16">
        <f>C41/C39</f>
        <v>0.74727011043492275</v>
      </c>
    </row>
    <row r="43" spans="1:7">
      <c r="B43" s="32"/>
    </row>
  </sheetData>
  <mergeCells count="8">
    <mergeCell ref="A3:A4"/>
    <mergeCell ref="B3:B4"/>
    <mergeCell ref="C3:C4"/>
    <mergeCell ref="D1:E1"/>
    <mergeCell ref="C2:F2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512C-C006-460A-B4F3-63E649326EE5}">
  <sheetPr>
    <tabColor theme="4" tint="0.79998168889431442"/>
    <pageSetUpPr fitToPage="1"/>
  </sheetPr>
  <dimension ref="A1:Q53"/>
  <sheetViews>
    <sheetView topLeftCell="B21" zoomScaleNormal="60" workbookViewId="0">
      <selection activeCell="H53" sqref="H53"/>
    </sheetView>
  </sheetViews>
  <sheetFormatPr defaultRowHeight="14.45"/>
  <cols>
    <col min="2" max="2" width="32.85546875" customWidth="1"/>
    <col min="3" max="3" width="8.85546875" hidden="1" customWidth="1"/>
    <col min="4" max="4" width="13.140625" style="2" customWidth="1"/>
    <col min="5" max="5" width="16.28515625" style="2" customWidth="1"/>
    <col min="6" max="6" width="14.140625" style="2" customWidth="1"/>
    <col min="7" max="8" width="13.5703125" style="2" customWidth="1"/>
    <col min="9" max="9" width="10.140625" style="1" customWidth="1"/>
    <col min="10" max="10" width="16.28515625" bestFit="1" customWidth="1"/>
    <col min="11" max="11" width="10.140625" style="1" customWidth="1"/>
    <col min="12" max="12" width="16.7109375" customWidth="1"/>
    <col min="13" max="13" width="10" style="20" customWidth="1"/>
    <col min="16" max="16" width="13" customWidth="1"/>
  </cols>
  <sheetData>
    <row r="1" spans="1:13" ht="15" customHeight="1">
      <c r="A1" s="11"/>
      <c r="B1" s="13" t="s">
        <v>0</v>
      </c>
      <c r="D1" s="72" t="s">
        <v>1</v>
      </c>
      <c r="E1" s="82"/>
      <c r="F1" s="73"/>
      <c r="G1" s="72" t="s">
        <v>2</v>
      </c>
      <c r="H1" s="73"/>
      <c r="I1" s="79" t="s">
        <v>127</v>
      </c>
      <c r="J1" s="80"/>
      <c r="K1" s="80"/>
      <c r="L1" s="81"/>
      <c r="M1" s="56" t="s">
        <v>134</v>
      </c>
    </row>
    <row r="2" spans="1:13" ht="15.95">
      <c r="A2" s="10"/>
      <c r="B2" s="10"/>
      <c r="C2" s="22"/>
      <c r="D2" s="69" t="s">
        <v>135</v>
      </c>
      <c r="E2" s="69"/>
      <c r="F2" s="69" t="s">
        <v>6</v>
      </c>
      <c r="G2" s="69"/>
      <c r="H2" s="69"/>
      <c r="I2" s="69"/>
      <c r="J2" s="69"/>
      <c r="K2" s="69"/>
      <c r="L2" s="69"/>
      <c r="M2" s="55" t="s">
        <v>7</v>
      </c>
    </row>
    <row r="3" spans="1:13">
      <c r="A3" s="70" t="s">
        <v>8</v>
      </c>
      <c r="B3" s="74" t="s">
        <v>9</v>
      </c>
      <c r="C3" s="70" t="s">
        <v>10</v>
      </c>
      <c r="D3" s="65" t="s">
        <v>11</v>
      </c>
      <c r="E3" s="67" t="s">
        <v>12</v>
      </c>
      <c r="F3" s="78" t="s">
        <v>13</v>
      </c>
      <c r="G3" s="75" t="s">
        <v>14</v>
      </c>
      <c r="H3" s="75" t="s">
        <v>15</v>
      </c>
      <c r="I3" s="63" t="s">
        <v>16</v>
      </c>
      <c r="J3" s="70" t="s">
        <v>17</v>
      </c>
      <c r="K3" s="63" t="s">
        <v>18</v>
      </c>
      <c r="L3" s="70" t="s">
        <v>19</v>
      </c>
      <c r="M3" s="76" t="s">
        <v>20</v>
      </c>
    </row>
    <row r="4" spans="1:13" ht="27" customHeight="1">
      <c r="A4" s="70"/>
      <c r="B4" s="74"/>
      <c r="C4" s="70"/>
      <c r="D4" s="66"/>
      <c r="E4" s="68"/>
      <c r="F4" s="66"/>
      <c r="G4" s="68"/>
      <c r="H4" s="68"/>
      <c r="I4" s="64"/>
      <c r="J4" s="71"/>
      <c r="K4" s="64"/>
      <c r="L4" s="71"/>
      <c r="M4" s="77"/>
    </row>
    <row r="5" spans="1:13">
      <c r="A5">
        <f t="shared" ref="A5:A46" si="0">VALUE(C5)</f>
        <v>11000</v>
      </c>
      <c r="B5" s="3" t="s">
        <v>22</v>
      </c>
      <c r="C5" t="s">
        <v>23</v>
      </c>
      <c r="D5" s="26">
        <f>_xlfn.XLOOKUP(A5,[1]Data!$A:$A,[1]Data!$B:$B)</f>
        <v>77275280</v>
      </c>
      <c r="E5" s="27">
        <f>_xlfn.XLOOKUP(A5,[1]Data!$A:$A,[1]Data!$C:$C)</f>
        <v>70303943.919999897</v>
      </c>
      <c r="F5" s="27">
        <f>D5-E5+G5</f>
        <v>6971336.0800001025</v>
      </c>
      <c r="G5" s="28">
        <v>0</v>
      </c>
      <c r="H5" s="28">
        <v>0</v>
      </c>
      <c r="I5" s="29">
        <v>0</v>
      </c>
      <c r="J5" s="40">
        <v>0</v>
      </c>
      <c r="K5" s="29">
        <v>0</v>
      </c>
      <c r="L5" s="40">
        <v>0</v>
      </c>
      <c r="M5" s="21">
        <v>0</v>
      </c>
    </row>
    <row r="6" spans="1:13">
      <c r="A6">
        <f t="shared" si="0"/>
        <v>12000</v>
      </c>
      <c r="B6" s="3" t="s">
        <v>25</v>
      </c>
      <c r="C6" t="s">
        <v>26</v>
      </c>
      <c r="D6" s="26">
        <f>_xlfn.XLOOKUP(A6,[1]Data!$A:$A,[1]Data!$B:$B)</f>
        <v>709258127</v>
      </c>
      <c r="E6" s="27">
        <f>_xlfn.XLOOKUP(A6,[1]Data!$A:$A,[1]Data!$C:$C)</f>
        <v>684360429.1300025</v>
      </c>
      <c r="F6" s="27">
        <f t="shared" ref="F6:F46" si="1">D6-E6+G6</f>
        <v>45143188.869997501</v>
      </c>
      <c r="G6" s="27">
        <f>_xlfn.XLOOKUP(A6,'[2]Adjusted Table 1'!$F:$F,'[2]Adjusted Table 1'!$G:$G)</f>
        <v>20245491</v>
      </c>
      <c r="H6" s="27">
        <f>_xlfn.XLOOKUP(A6,'[2]Adjusted Table 1'!$F:$F,'[2]Adjusted Table 1'!$H:$H)</f>
        <v>29936250</v>
      </c>
      <c r="I6" s="29">
        <f>_xlfn.XLOOKUP(A6,'[3]Percent Receipt'!$A:$A,'[3]Percent Receipt'!$H:$H)</f>
        <v>0.99972985198003039</v>
      </c>
      <c r="J6" s="27">
        <f>I6*F6</f>
        <v>45130993.526909158</v>
      </c>
      <c r="K6" s="16">
        <f t="shared" ref="K6:K46" si="2">1-I6</f>
        <v>2.7014801996960713E-4</v>
      </c>
      <c r="L6" s="27">
        <f>K6*F6</f>
        <v>12195.343088343832</v>
      </c>
      <c r="M6" s="21">
        <f>_xlfn.XLOOKUP(A6,'[4]Table Data'!$A:$A,'[4]Table Data'!$C:$C)</f>
        <v>201</v>
      </c>
    </row>
    <row r="7" spans="1:13">
      <c r="A7">
        <f t="shared" si="0"/>
        <v>12001</v>
      </c>
      <c r="B7" s="3" t="s">
        <v>27</v>
      </c>
      <c r="C7" t="s">
        <v>28</v>
      </c>
      <c r="D7" s="26">
        <f>_xlfn.XLOOKUP(A7,[1]Data!$A:$A,[1]Data!$B:$B)</f>
        <v>87309356</v>
      </c>
      <c r="E7" s="27">
        <f>_xlfn.XLOOKUP(A7,[1]Data!$A:$A,[1]Data!$C:$C)</f>
        <v>75559854.479999974</v>
      </c>
      <c r="F7" s="27">
        <f t="shared" si="1"/>
        <v>13262285.520000026</v>
      </c>
      <c r="G7" s="27">
        <f>_xlfn.XLOOKUP(A7,'[2]Adjusted Table 1'!$F:$F,'[2]Adjusted Table 1'!$G:$G)</f>
        <v>1512784</v>
      </c>
      <c r="H7" s="27">
        <f>_xlfn.XLOOKUP(A7,'[2]Adjusted Table 1'!$F:$F,'[2]Adjusted Table 1'!$H:$H)</f>
        <v>11531975</v>
      </c>
      <c r="I7" s="29">
        <f>_xlfn.XLOOKUP(A7,'[3]Percent Receipt'!$A:$A,'[3]Percent Receipt'!$H:$H)</f>
        <v>0.99172308451690794</v>
      </c>
      <c r="J7" s="27">
        <f t="shared" ref="J7:J46" si="3">I7*F7</f>
        <v>13152514.703638351</v>
      </c>
      <c r="K7" s="16">
        <f t="shared" si="2"/>
        <v>8.2769154830920622E-3</v>
      </c>
      <c r="L7" s="27">
        <f t="shared" ref="L7:L46" si="4">K7*F7</f>
        <v>109770.81636167587</v>
      </c>
      <c r="M7" s="21">
        <f>_xlfn.XLOOKUP(A7,'[4]Table Data'!$A:$A,'[4]Table Data'!$C:$C)</f>
        <v>62</v>
      </c>
    </row>
    <row r="8" spans="1:13">
      <c r="A8">
        <f t="shared" si="0"/>
        <v>13000</v>
      </c>
      <c r="B8" s="3" t="s">
        <v>29</v>
      </c>
      <c r="C8" t="s">
        <v>30</v>
      </c>
      <c r="D8" s="26">
        <f>_xlfn.XLOOKUP(A8,[1]Data!$A:$A,[1]Data!$B:$B)</f>
        <v>6656521</v>
      </c>
      <c r="E8" s="27">
        <f>_xlfn.XLOOKUP(A8,[1]Data!$A:$A,[1]Data!$C:$C)</f>
        <v>6495209.0099999998</v>
      </c>
      <c r="F8" s="27">
        <f t="shared" si="1"/>
        <v>185195.99000000022</v>
      </c>
      <c r="G8" s="27">
        <f>_xlfn.XLOOKUP(A8,'[2]Adjusted Table 1'!$F:$F,'[2]Adjusted Table 1'!$G:$G)</f>
        <v>23884</v>
      </c>
      <c r="H8" s="27">
        <f>_xlfn.XLOOKUP(A8,'[2]Adjusted Table 1'!$F:$F,'[2]Adjusted Table 1'!$H:$H)</f>
        <v>0</v>
      </c>
      <c r="I8" s="29">
        <f>_xlfn.XLOOKUP(A8,'[3]Percent Receipt'!$A:$A,'[3]Percent Receipt'!$H:$H)</f>
        <v>0.84227123156026262</v>
      </c>
      <c r="J8" s="27">
        <f t="shared" si="3"/>
        <v>155985.25457732228</v>
      </c>
      <c r="K8" s="16">
        <f t="shared" si="2"/>
        <v>0.15772876843973738</v>
      </c>
      <c r="L8" s="27">
        <f t="shared" si="4"/>
        <v>29210.735422677953</v>
      </c>
      <c r="M8" s="21">
        <f>_xlfn.XLOOKUP(A8,'[4]Table Data'!$A:$A,'[4]Table Data'!$C:$C)</f>
        <v>4</v>
      </c>
    </row>
    <row r="9" spans="1:13">
      <c r="A9">
        <f t="shared" si="0"/>
        <v>13005</v>
      </c>
      <c r="B9" s="3" t="s">
        <v>31</v>
      </c>
      <c r="C9" t="s">
        <v>32</v>
      </c>
      <c r="D9" s="26">
        <f>_xlfn.XLOOKUP(A9,[1]Data!$A:$A,[1]Data!$B:$B)</f>
        <v>10453235</v>
      </c>
      <c r="E9" s="27">
        <f>_xlfn.XLOOKUP(A9,[1]Data!$A:$A,[1]Data!$C:$C)</f>
        <v>9891550.5999999996</v>
      </c>
      <c r="F9" s="27">
        <f t="shared" si="1"/>
        <v>792216.40000000037</v>
      </c>
      <c r="G9" s="27">
        <f>_xlfn.XLOOKUP(A9,'[2]Adjusted Table 1'!$F:$F,'[2]Adjusted Table 1'!$G:$G)</f>
        <v>230532</v>
      </c>
      <c r="H9" s="27">
        <f>_xlfn.XLOOKUP(A9,'[2]Adjusted Table 1'!$F:$F,'[2]Adjusted Table 1'!$H:$H)</f>
        <v>659651</v>
      </c>
      <c r="I9" s="29">
        <f>_xlfn.XLOOKUP(A9,'[3]Percent Receipt'!$A:$A,'[3]Percent Receipt'!$H:$H)</f>
        <v>0.90232427411933391</v>
      </c>
      <c r="J9" s="43">
        <f t="shared" si="3"/>
        <v>714836.08807543223</v>
      </c>
      <c r="K9" s="51">
        <v>0.11604133854169087</v>
      </c>
      <c r="L9" s="43">
        <f t="shared" si="4"/>
        <v>91929.851470679627</v>
      </c>
      <c r="M9" s="21">
        <f>_xlfn.XLOOKUP(A9,'[4]Table Data'!$A:$A,'[4]Table Data'!$C:$C)</f>
        <v>1</v>
      </c>
    </row>
    <row r="10" spans="1:13">
      <c r="A10">
        <f t="shared" si="0"/>
        <v>13050</v>
      </c>
      <c r="B10" s="3" t="s">
        <v>33</v>
      </c>
      <c r="C10" t="s">
        <v>34</v>
      </c>
      <c r="D10" s="26">
        <f>_xlfn.XLOOKUP(A10,[1]Data!$A:$A,[1]Data!$B:$B)</f>
        <v>7197959</v>
      </c>
      <c r="E10" s="27">
        <f>_xlfn.XLOOKUP(A10,[1]Data!$A:$A,[1]Data!$C:$C)</f>
        <v>5821614.7599999998</v>
      </c>
      <c r="F10" s="27">
        <f t="shared" si="1"/>
        <v>1400387.2400000002</v>
      </c>
      <c r="G10" s="27">
        <f>_xlfn.XLOOKUP(A10,'[2]Adjusted Table 1'!$F:$F,'[2]Adjusted Table 1'!$G:$G)</f>
        <v>24043</v>
      </c>
      <c r="H10" s="27">
        <f>_xlfn.XLOOKUP(A10,'[2]Adjusted Table 1'!$F:$F,'[2]Adjusted Table 1'!$H:$H)</f>
        <v>1277308</v>
      </c>
      <c r="I10" s="29">
        <f>_xlfn.XLOOKUP(A10,'[3]Percent Receipt'!$A:$A,'[3]Percent Receipt'!$H:$H)</f>
        <v>1</v>
      </c>
      <c r="J10" s="27">
        <f t="shared" si="3"/>
        <v>1400387.2400000002</v>
      </c>
      <c r="K10" s="16">
        <f t="shared" si="2"/>
        <v>0</v>
      </c>
      <c r="L10" s="27">
        <f t="shared" si="4"/>
        <v>0</v>
      </c>
      <c r="M10" s="21">
        <f>_xlfn.XLOOKUP(A10,'[4]Table Data'!$A:$A,'[4]Table Data'!$C:$C)</f>
        <v>8</v>
      </c>
    </row>
    <row r="11" spans="1:13">
      <c r="A11">
        <f t="shared" si="0"/>
        <v>13100</v>
      </c>
      <c r="B11" s="3" t="s">
        <v>35</v>
      </c>
      <c r="C11" t="s">
        <v>36</v>
      </c>
      <c r="D11" s="26">
        <f>_xlfn.XLOOKUP(A11,[1]Data!$A:$A,[1]Data!$B:$B)</f>
        <v>1248604</v>
      </c>
      <c r="E11" s="27">
        <f>_xlfn.XLOOKUP(A11,[1]Data!$A:$A,[1]Data!$C:$C)</f>
        <v>1227345.4400000002</v>
      </c>
      <c r="F11" s="27">
        <f t="shared" si="1"/>
        <v>21382.559999999823</v>
      </c>
      <c r="G11" s="27">
        <f>_xlfn.XLOOKUP(A11,'[2]Adjusted Table 1'!$F:$F,'[2]Adjusted Table 1'!$G:$G)</f>
        <v>124</v>
      </c>
      <c r="H11" s="27">
        <f>_xlfn.XLOOKUP(A11,'[2]Adjusted Table 1'!$F:$F,'[2]Adjusted Table 1'!$H:$H)</f>
        <v>0</v>
      </c>
      <c r="I11" s="29">
        <f>_xlfn.XLOOKUP(A11,'[3]Percent Receipt'!$A:$A,'[3]Percent Receipt'!$H:$H)</f>
        <v>1</v>
      </c>
      <c r="J11" s="27">
        <f t="shared" si="3"/>
        <v>21382.559999999823</v>
      </c>
      <c r="K11" s="16">
        <f t="shared" si="2"/>
        <v>0</v>
      </c>
      <c r="L11" s="27">
        <f t="shared" si="4"/>
        <v>0</v>
      </c>
      <c r="M11" s="21">
        <f>_xlfn.XLOOKUP(A11,'[4]Table Data'!$A:$A,'[4]Table Data'!$C:$C)</f>
        <v>1</v>
      </c>
    </row>
    <row r="12" spans="1:13">
      <c r="A12">
        <f t="shared" si="0"/>
        <v>13200</v>
      </c>
      <c r="B12" s="3" t="s">
        <v>37</v>
      </c>
      <c r="C12" t="s">
        <v>38</v>
      </c>
      <c r="D12" s="26">
        <f>_xlfn.XLOOKUP(A12,[1]Data!$A:$A,[1]Data!$B:$B)</f>
        <v>17045531</v>
      </c>
      <c r="E12" s="27">
        <f>_xlfn.XLOOKUP(A12,[1]Data!$A:$A,[1]Data!$C:$C)</f>
        <v>15225188.449999999</v>
      </c>
      <c r="F12" s="27">
        <f t="shared" si="1"/>
        <v>2087629.5500000007</v>
      </c>
      <c r="G12" s="27">
        <f>_xlfn.XLOOKUP(A12,'[2]Adjusted Table 1'!$F:$F,'[2]Adjusted Table 1'!$G:$G)</f>
        <v>267287</v>
      </c>
      <c r="H12" s="27">
        <f>_xlfn.XLOOKUP(A12,'[2]Adjusted Table 1'!$F:$F,'[2]Adjusted Table 1'!$H:$H)</f>
        <v>1762840</v>
      </c>
      <c r="I12" s="29">
        <f>_xlfn.XLOOKUP(A12,'[3]Percent Receipt'!$A:$A,'[3]Percent Receipt'!$H:$H)</f>
        <v>0.98582715578325397</v>
      </c>
      <c r="J12" s="27">
        <f t="shared" si="3"/>
        <v>2058041.9016055751</v>
      </c>
      <c r="K12" s="16">
        <f t="shared" si="2"/>
        <v>1.4172844216746028E-2</v>
      </c>
      <c r="L12" s="27">
        <f t="shared" si="4"/>
        <v>29587.648394425622</v>
      </c>
      <c r="M12" s="21">
        <f>_xlfn.XLOOKUP(A12,'[4]Table Data'!$A:$A,'[4]Table Data'!$C:$C)</f>
        <v>14</v>
      </c>
    </row>
    <row r="13" spans="1:13">
      <c r="A13">
        <f t="shared" si="0"/>
        <v>13300</v>
      </c>
      <c r="B13" s="3" t="s">
        <v>39</v>
      </c>
      <c r="C13" t="s">
        <v>40</v>
      </c>
      <c r="D13" s="26">
        <f>_xlfn.XLOOKUP(A13,[1]Data!$A:$A,[1]Data!$B:$B)</f>
        <v>22135322</v>
      </c>
      <c r="E13" s="27">
        <f>_xlfn.XLOOKUP(A13,[1]Data!$A:$A,[1]Data!$C:$C)</f>
        <v>18254265.309999995</v>
      </c>
      <c r="F13" s="27">
        <f t="shared" si="1"/>
        <v>3881056.6900000051</v>
      </c>
      <c r="G13" s="27">
        <v>0</v>
      </c>
      <c r="H13" s="27">
        <v>0</v>
      </c>
      <c r="I13" s="29">
        <f>_xlfn.XLOOKUP(A13,'[3]Percent Receipt'!$A:$A,'[3]Percent Receipt'!$H:$H)</f>
        <v>0.73022083866255749</v>
      </c>
      <c r="J13" s="27">
        <f t="shared" si="3"/>
        <v>2834028.4710687329</v>
      </c>
      <c r="K13" s="16">
        <f t="shared" si="2"/>
        <v>0.26977916133744251</v>
      </c>
      <c r="L13" s="27">
        <f t="shared" si="4"/>
        <v>1047028.2189312719</v>
      </c>
      <c r="M13" s="21">
        <f>_xlfn.XLOOKUP(A13,'[4]Table Data'!$A:$A,'[4]Table Data'!$C:$C)</f>
        <v>41</v>
      </c>
    </row>
    <row r="14" spans="1:13">
      <c r="A14">
        <f t="shared" si="0"/>
        <v>13410</v>
      </c>
      <c r="B14" s="3" t="s">
        <v>41</v>
      </c>
      <c r="C14" t="s">
        <v>42</v>
      </c>
      <c r="D14" s="26">
        <f>_xlfn.XLOOKUP(A14,[1]Data!$A:$A,[1]Data!$B:$B)</f>
        <v>48363093</v>
      </c>
      <c r="E14" s="27">
        <f>_xlfn.XLOOKUP(A14,[1]Data!$A:$A,[1]Data!$C:$C)</f>
        <v>42127987.06000001</v>
      </c>
      <c r="F14" s="27">
        <f t="shared" si="1"/>
        <v>16722379.93999999</v>
      </c>
      <c r="G14" s="27">
        <f>_xlfn.XLOOKUP(A14,'[2]Adjusted Table 1'!$F:$F,'[2]Adjusted Table 1'!$G:$G)</f>
        <v>10487274</v>
      </c>
      <c r="H14" s="27">
        <f>_xlfn.XLOOKUP(A14,'[2]Adjusted Table 1'!$F:$F,'[2]Adjusted Table 1'!$H:$H)</f>
        <v>927849</v>
      </c>
      <c r="I14" s="29">
        <f>_xlfn.XLOOKUP(A14,'[3]Percent Receipt'!$A:$A,'[3]Percent Receipt'!$H:$H)</f>
        <v>2.8964969823425489E-8</v>
      </c>
      <c r="J14" s="27">
        <f t="shared" si="3"/>
        <v>0.48436323033795547</v>
      </c>
      <c r="K14" s="16">
        <f t="shared" si="2"/>
        <v>0.99999997103503013</v>
      </c>
      <c r="L14" s="27">
        <f t="shared" si="4"/>
        <v>16722379.455636758</v>
      </c>
      <c r="M14" s="21">
        <f>_xlfn.XLOOKUP(A14,'[4]Table Data'!$A:$A,'[4]Table Data'!$C:$C)</f>
        <v>41</v>
      </c>
    </row>
    <row r="15" spans="1:13">
      <c r="A15">
        <f t="shared" si="0"/>
        <v>13510</v>
      </c>
      <c r="B15" s="3" t="s">
        <v>43</v>
      </c>
      <c r="C15" t="s">
        <v>44</v>
      </c>
      <c r="D15" s="26">
        <f>_xlfn.XLOOKUP(A15,[1]Data!$A:$A,[1]Data!$B:$B)</f>
        <v>149186268</v>
      </c>
      <c r="E15" s="27">
        <f>_xlfn.XLOOKUP(A15,[1]Data!$A:$A,[1]Data!$C:$C)</f>
        <v>133653176.19999997</v>
      </c>
      <c r="F15" s="27">
        <f t="shared" si="1"/>
        <v>17036194.800000027</v>
      </c>
      <c r="G15" s="27">
        <f>_xlfn.XLOOKUP(A15,'[2]Adjusted Table 1'!$F:$F,'[2]Adjusted Table 1'!$G:$G)</f>
        <v>1503103</v>
      </c>
      <c r="H15" s="27">
        <f>_xlfn.XLOOKUP(A15,'[2]Adjusted Table 1'!$F:$F,'[2]Adjusted Table 1'!$H:$H)</f>
        <v>6788187</v>
      </c>
      <c r="I15" s="29">
        <f>_xlfn.XLOOKUP(A15,'[3]Percent Receipt'!$A:$A,'[3]Percent Receipt'!$H:$H)</f>
        <v>0.58498637883951365</v>
      </c>
      <c r="J15" s="27">
        <f t="shared" si="3"/>
        <v>9965941.9052565675</v>
      </c>
      <c r="K15" s="16">
        <f t="shared" si="2"/>
        <v>0.41501362116048635</v>
      </c>
      <c r="L15" s="27">
        <f t="shared" si="4"/>
        <v>7070252.8947434584</v>
      </c>
      <c r="M15" s="21">
        <f>_xlfn.XLOOKUP(A15,'[4]Table Data'!$A:$A,'[4]Table Data'!$C:$C)</f>
        <v>163</v>
      </c>
    </row>
    <row r="16" spans="1:13">
      <c r="A16">
        <f t="shared" si="0"/>
        <v>13600</v>
      </c>
      <c r="B16" s="3" t="s">
        <v>45</v>
      </c>
      <c r="C16" t="s">
        <v>46</v>
      </c>
      <c r="D16" s="26">
        <f>_xlfn.XLOOKUP(A16,[1]Data!$A:$A,[1]Data!$B:$B)</f>
        <v>91398188</v>
      </c>
      <c r="E16" s="27">
        <f>_xlfn.XLOOKUP(A16,[1]Data!$A:$A,[1]Data!$C:$C)</f>
        <v>82750489.909999952</v>
      </c>
      <c r="F16" s="27">
        <f t="shared" si="1"/>
        <v>88490805.090000048</v>
      </c>
      <c r="G16" s="27">
        <f>_xlfn.XLOOKUP(A16,'[2]Adjusted Table 1'!$F:$F,'[2]Adjusted Table 1'!$G:$G)</f>
        <v>79843107</v>
      </c>
      <c r="H16" s="27">
        <f>_xlfn.XLOOKUP(A16,'[2]Adjusted Table 1'!$F:$F,'[2]Adjusted Table 1'!$H:$H)</f>
        <v>6097265</v>
      </c>
      <c r="I16" s="29">
        <f>_xlfn.XLOOKUP(A16,'[3]Percent Receipt'!$A:$A,'[3]Percent Receipt'!$H:$H)</f>
        <v>0.60112906825680812</v>
      </c>
      <c r="J16" s="27">
        <f t="shared" si="3"/>
        <v>53194395.213046543</v>
      </c>
      <c r="K16" s="16">
        <f t="shared" si="2"/>
        <v>0.39887093174319188</v>
      </c>
      <c r="L16" s="27">
        <f t="shared" si="4"/>
        <v>35296409.876953505</v>
      </c>
      <c r="M16" s="21">
        <f>_xlfn.XLOOKUP(A16,'[4]Table Data'!$A:$A,'[4]Table Data'!$C:$C)</f>
        <v>126</v>
      </c>
    </row>
    <row r="17" spans="1:17">
      <c r="A17">
        <f t="shared" si="0"/>
        <v>13700</v>
      </c>
      <c r="B17" s="3" t="s">
        <v>47</v>
      </c>
      <c r="C17" t="s">
        <v>48</v>
      </c>
      <c r="D17" s="26">
        <f>_xlfn.XLOOKUP(A17,[1]Data!$A:$A,[1]Data!$B:$B)</f>
        <v>154026438</v>
      </c>
      <c r="E17" s="27">
        <f>_xlfn.XLOOKUP(A17,[1]Data!$A:$A,[1]Data!$C:$C)</f>
        <v>138143676.63999987</v>
      </c>
      <c r="F17" s="27">
        <f t="shared" si="1"/>
        <v>21091882.360000134</v>
      </c>
      <c r="G17" s="27">
        <f>_xlfn.XLOOKUP(A17,'[2]Adjusted Table 1'!$F:$F,'[2]Adjusted Table 1'!$G:$G)</f>
        <v>5209121</v>
      </c>
      <c r="H17" s="27">
        <f>_xlfn.XLOOKUP(A17,'[2]Adjusted Table 1'!$F:$F,'[2]Adjusted Table 1'!$H:$H)</f>
        <v>7431843</v>
      </c>
      <c r="I17" s="29">
        <f>_xlfn.XLOOKUP(A17,'[3]Percent Receipt'!$A:$A,'[3]Percent Receipt'!$H:$H)</f>
        <v>0.74207814322527033</v>
      </c>
      <c r="J17" s="27">
        <f t="shared" si="3"/>
        <v>15651824.898834731</v>
      </c>
      <c r="K17" s="16">
        <f t="shared" si="2"/>
        <v>0.25792185677472967</v>
      </c>
      <c r="L17" s="27">
        <f t="shared" si="4"/>
        <v>5440057.4611654021</v>
      </c>
      <c r="M17" s="21">
        <f>_xlfn.XLOOKUP(A17,'[4]Table Data'!$A:$A,'[4]Table Data'!$C:$C)</f>
        <v>238</v>
      </c>
    </row>
    <row r="18" spans="1:17">
      <c r="A18">
        <f t="shared" si="0"/>
        <v>13800</v>
      </c>
      <c r="B18" s="3" t="s">
        <v>49</v>
      </c>
      <c r="C18" t="s">
        <v>50</v>
      </c>
      <c r="D18" s="26">
        <f>_xlfn.XLOOKUP(A18,[1]Data!$A:$A,[1]Data!$B:$B)</f>
        <v>38190680</v>
      </c>
      <c r="E18" s="27">
        <f>_xlfn.XLOOKUP(A18,[1]Data!$A:$A,[1]Data!$C:$C)</f>
        <v>35085319.449999988</v>
      </c>
      <c r="F18" s="27">
        <f t="shared" si="1"/>
        <v>7976755.5500000119</v>
      </c>
      <c r="G18" s="27">
        <f>_xlfn.XLOOKUP(A18,'[2]Adjusted Table 1'!$F:$F,'[2]Adjusted Table 1'!$G:$G)</f>
        <v>4871395</v>
      </c>
      <c r="H18" s="27">
        <f>_xlfn.XLOOKUP(A18,'[2]Adjusted Table 1'!$F:$F,'[2]Adjusted Table 1'!$H:$H)</f>
        <v>2663720</v>
      </c>
      <c r="I18" s="29">
        <f>_xlfn.XLOOKUP(A18,'[3]Percent Receipt'!$A:$A,'[3]Percent Receipt'!$H:$H)</f>
        <v>0.59071137386959549</v>
      </c>
      <c r="J18" s="27">
        <f t="shared" si="3"/>
        <v>4711960.2299624281</v>
      </c>
      <c r="K18" s="16">
        <f t="shared" si="2"/>
        <v>0.40928862613040451</v>
      </c>
      <c r="L18" s="27">
        <f t="shared" si="4"/>
        <v>3264795.3200375843</v>
      </c>
      <c r="M18" s="21">
        <f>_xlfn.XLOOKUP(A18,'[4]Table Data'!$A:$A,'[4]Table Data'!$C:$C)</f>
        <v>36</v>
      </c>
    </row>
    <row r="19" spans="1:17">
      <c r="A19">
        <f t="shared" si="0"/>
        <v>13900</v>
      </c>
      <c r="B19" s="3" t="s">
        <v>51</v>
      </c>
      <c r="C19" t="s">
        <v>52</v>
      </c>
      <c r="D19" s="26">
        <f>_xlfn.XLOOKUP(A19,[1]Data!$A:$A,[1]Data!$B:$B)</f>
        <v>47479991</v>
      </c>
      <c r="E19" s="27">
        <f>_xlfn.XLOOKUP(A19,[1]Data!$A:$A,[1]Data!$C:$C)</f>
        <v>42819077.789999999</v>
      </c>
      <c r="F19" s="27">
        <f t="shared" si="1"/>
        <v>4661815.2100000009</v>
      </c>
      <c r="G19" s="27">
        <f>_xlfn.XLOOKUP(A19,'[2]Adjusted Table 1'!$F:$F,'[2]Adjusted Table 1'!$G:$G)</f>
        <v>902</v>
      </c>
      <c r="H19" s="27">
        <f>_xlfn.XLOOKUP(A19,'[2]Adjusted Table 1'!$F:$F,'[2]Adjusted Table 1'!$H:$H)</f>
        <v>175</v>
      </c>
      <c r="I19" s="29">
        <f>_xlfn.XLOOKUP(A19,'[3]Percent Receipt'!$A:$A,'[3]Percent Receipt'!$H:$H)</f>
        <v>0.93696034236436854</v>
      </c>
      <c r="J19" s="27">
        <f t="shared" si="3"/>
        <v>4367935.9752010219</v>
      </c>
      <c r="K19" s="16">
        <f t="shared" si="2"/>
        <v>6.3039657635631463E-2</v>
      </c>
      <c r="L19" s="27">
        <f t="shared" si="4"/>
        <v>293879.23479897942</v>
      </c>
      <c r="M19" s="21">
        <f>_xlfn.XLOOKUP(A19,'[4]Table Data'!$A:$A,'[4]Table Data'!$C:$C)</f>
        <v>46</v>
      </c>
    </row>
    <row r="20" spans="1:17">
      <c r="A20">
        <f t="shared" si="0"/>
        <v>13902</v>
      </c>
      <c r="B20" s="3" t="s">
        <v>53</v>
      </c>
      <c r="C20" t="s">
        <v>54</v>
      </c>
      <c r="D20" s="26">
        <f>_xlfn.XLOOKUP(A20,[1]Data!$A:$A,[1]Data!$B:$B)</f>
        <v>15459234</v>
      </c>
      <c r="E20" s="27">
        <f>_xlfn.XLOOKUP(A20,[1]Data!$A:$A,[1]Data!$C:$C)</f>
        <v>13790169.109999999</v>
      </c>
      <c r="F20" s="27">
        <f t="shared" si="1"/>
        <v>4482634.8900000006</v>
      </c>
      <c r="G20" s="27">
        <f>_xlfn.XLOOKUP(A20,'[2]Adjusted Table 1'!$F:$F,'[2]Adjusted Table 1'!$G:$G)</f>
        <v>2813570</v>
      </c>
      <c r="H20" s="27">
        <f>_xlfn.XLOOKUP(A20,'[2]Adjusted Table 1'!$F:$F,'[2]Adjusted Table 1'!$H:$H)</f>
        <v>2542324</v>
      </c>
      <c r="I20" s="29">
        <f>_xlfn.XLOOKUP(A20,'[3]Percent Receipt'!$A:$A,'[3]Percent Receipt'!$H:$H)</f>
        <v>0</v>
      </c>
      <c r="J20" s="27">
        <f t="shared" si="3"/>
        <v>0</v>
      </c>
      <c r="K20" s="16">
        <f t="shared" si="2"/>
        <v>1</v>
      </c>
      <c r="L20" s="27">
        <f t="shared" si="4"/>
        <v>4482634.8900000006</v>
      </c>
      <c r="M20" s="21">
        <f>_xlfn.XLOOKUP(A20,'[4]Table Data'!$A:$A,'[4]Table Data'!$C:$C)</f>
        <v>18</v>
      </c>
    </row>
    <row r="21" spans="1:17">
      <c r="A21">
        <f t="shared" si="0"/>
        <v>14100</v>
      </c>
      <c r="B21" s="3" t="s">
        <v>55</v>
      </c>
      <c r="C21" t="s">
        <v>56</v>
      </c>
      <c r="D21" s="26">
        <f>_xlfn.XLOOKUP(A21,[1]Data!$A:$A,[1]Data!$B:$B)</f>
        <v>38711720</v>
      </c>
      <c r="E21" s="27">
        <f>_xlfn.XLOOKUP(A21,[1]Data!$A:$A,[1]Data!$C:$C)</f>
        <v>34840036.589999981</v>
      </c>
      <c r="F21" s="27">
        <f t="shared" si="1"/>
        <v>4599575.4100000188</v>
      </c>
      <c r="G21" s="27">
        <f>_xlfn.XLOOKUP(A21,'[2]Adjusted Table 1'!$F:$F,'[2]Adjusted Table 1'!$G:$G)</f>
        <v>727892</v>
      </c>
      <c r="H21" s="27">
        <f>_xlfn.XLOOKUP(A21,'[2]Adjusted Table 1'!$F:$F,'[2]Adjusted Table 1'!$H:$H)</f>
        <v>3627455</v>
      </c>
      <c r="I21" s="29">
        <f>_xlfn.XLOOKUP(A21,'[3]Percent Receipt'!$A:$A,'[3]Percent Receipt'!$H:$H)</f>
        <v>0.8677309109305883</v>
      </c>
      <c r="J21" s="27">
        <f t="shared" si="3"/>
        <v>3991193.7604132504</v>
      </c>
      <c r="K21" s="16">
        <f t="shared" si="2"/>
        <v>0.1322690890694117</v>
      </c>
      <c r="L21" s="27">
        <f t="shared" si="4"/>
        <v>608381.64958676836</v>
      </c>
      <c r="M21" s="21">
        <f>_xlfn.XLOOKUP(A21,'[4]Table Data'!$A:$A,'[4]Table Data'!$C:$C)</f>
        <v>35</v>
      </c>
    </row>
    <row r="22" spans="1:17">
      <c r="A22">
        <f t="shared" si="0"/>
        <v>14111</v>
      </c>
      <c r="B22" s="3" t="s">
        <v>57</v>
      </c>
      <c r="C22" t="s">
        <v>58</v>
      </c>
      <c r="D22" s="26">
        <f>_xlfn.XLOOKUP(A22,[1]Data!$A:$A,[1]Data!$B:$B)</f>
        <v>8531021</v>
      </c>
      <c r="E22" s="27">
        <f>_xlfn.XLOOKUP(A22,[1]Data!$A:$A,[1]Data!$C:$C)</f>
        <v>7874413.9799999977</v>
      </c>
      <c r="F22" s="27">
        <f t="shared" si="1"/>
        <v>656607.02000000235</v>
      </c>
      <c r="G22" s="27">
        <v>0</v>
      </c>
      <c r="H22" s="27">
        <v>0</v>
      </c>
      <c r="I22" s="29">
        <f>_xlfn.XLOOKUP(A22,'[3]Percent Receipt'!$A:$A,'[3]Percent Receipt'!$H:$H)</f>
        <v>1</v>
      </c>
      <c r="J22" s="27">
        <f t="shared" si="3"/>
        <v>656607.02000000235</v>
      </c>
      <c r="K22" s="16">
        <f t="shared" si="2"/>
        <v>0</v>
      </c>
      <c r="L22" s="27">
        <f t="shared" si="4"/>
        <v>0</v>
      </c>
      <c r="M22" s="21">
        <f>_xlfn.XLOOKUP(A22,'[4]Table Data'!$A:$A,'[4]Table Data'!$C:$C)</f>
        <v>2</v>
      </c>
    </row>
    <row r="23" spans="1:17">
      <c r="A23">
        <f t="shared" si="0"/>
        <v>14160</v>
      </c>
      <c r="B23" s="3" t="s">
        <v>59</v>
      </c>
      <c r="C23" t="s">
        <v>60</v>
      </c>
      <c r="D23" s="26">
        <f>_xlfn.XLOOKUP(A23,[1]Data!$A:$A,[1]Data!$B:$B)</f>
        <v>25538156</v>
      </c>
      <c r="E23" s="27">
        <f>_xlfn.XLOOKUP(A23,[1]Data!$A:$A,[1]Data!$C:$C)</f>
        <v>24343178.060000021</v>
      </c>
      <c r="F23" s="27">
        <f t="shared" si="1"/>
        <v>1202477.939999979</v>
      </c>
      <c r="G23" s="27">
        <f>_xlfn.XLOOKUP(A23,'[2]Adjusted Table 1'!$F:$F,'[2]Adjusted Table 1'!$G:$G)</f>
        <v>7500</v>
      </c>
      <c r="H23" s="27">
        <f>_xlfn.XLOOKUP(A23,'[2]Adjusted Table 1'!$F:$F,'[2]Adjusted Table 1'!$H:$H)</f>
        <v>1490683</v>
      </c>
      <c r="I23" s="29">
        <f>_xlfn.XLOOKUP(A23,'[3]Percent Receipt'!$A:$A,'[3]Percent Receipt'!$H:$H)</f>
        <v>0.96096436337208524</v>
      </c>
      <c r="J23" s="27">
        <f t="shared" si="3"/>
        <v>1155538.4480810564</v>
      </c>
      <c r="K23" s="16">
        <f t="shared" si="2"/>
        <v>3.903563662791476E-2</v>
      </c>
      <c r="L23" s="27">
        <f t="shared" si="4"/>
        <v>46939.491918922664</v>
      </c>
      <c r="M23" s="21">
        <f>_xlfn.XLOOKUP(A23,'[4]Table Data'!$A:$A,'[4]Table Data'!$C:$C)</f>
        <v>13</v>
      </c>
    </row>
    <row r="24" spans="1:17">
      <c r="A24">
        <f t="shared" si="0"/>
        <v>14300</v>
      </c>
      <c r="B24" s="3" t="s">
        <v>61</v>
      </c>
      <c r="C24" t="s">
        <v>62</v>
      </c>
      <c r="D24" s="26">
        <f>_xlfn.XLOOKUP(A24,[1]Data!$A:$A,[1]Data!$B:$B)</f>
        <v>115098470</v>
      </c>
      <c r="E24" s="27">
        <f>_xlfn.XLOOKUP(A24,[1]Data!$A:$A,[1]Data!$C:$C)</f>
        <v>98790770.179999888</v>
      </c>
      <c r="F24" s="27">
        <f t="shared" si="1"/>
        <v>17717985.820000112</v>
      </c>
      <c r="G24" s="27">
        <f>_xlfn.XLOOKUP(A24,'[2]Adjusted Table 1'!$F:$F,'[2]Adjusted Table 1'!$G:$G)</f>
        <v>1410286</v>
      </c>
      <c r="H24" s="27">
        <f>_xlfn.XLOOKUP(A24,'[2]Adjusted Table 1'!$F:$F,'[2]Adjusted Table 1'!$H:$H)</f>
        <v>11708588</v>
      </c>
      <c r="I24" s="29">
        <f>_xlfn.XLOOKUP(A24,'[3]Percent Receipt'!$A:$A,'[3]Percent Receipt'!$H:$H)</f>
        <v>0.52763844818117944</v>
      </c>
      <c r="J24" s="27">
        <f t="shared" si="3"/>
        <v>9348690.5429610014</v>
      </c>
      <c r="K24" s="16">
        <f t="shared" si="2"/>
        <v>0.47236155181882056</v>
      </c>
      <c r="L24" s="27">
        <f t="shared" si="4"/>
        <v>8369295.2770391107</v>
      </c>
      <c r="M24" s="21">
        <f>_xlfn.XLOOKUP(A24,'[4]Table Data'!$A:$A,'[4]Table Data'!$C:$C)</f>
        <v>152</v>
      </c>
    </row>
    <row r="25" spans="1:17">
      <c r="A25">
        <f t="shared" si="0"/>
        <v>14350</v>
      </c>
      <c r="B25" s="3" t="s">
        <v>63</v>
      </c>
      <c r="C25" t="s">
        <v>64</v>
      </c>
      <c r="D25" s="26">
        <f>_xlfn.XLOOKUP(A25,[1]Data!$A:$A,[1]Data!$B:$B)</f>
        <v>67925177</v>
      </c>
      <c r="E25" s="27">
        <f>_xlfn.XLOOKUP(A25,[1]Data!$A:$A,[1]Data!$C:$C)</f>
        <v>60433866.70000004</v>
      </c>
      <c r="F25" s="27">
        <f t="shared" si="1"/>
        <v>7526198.2999999598</v>
      </c>
      <c r="G25" s="27">
        <f>_xlfn.XLOOKUP(A25,'[2]Adjusted Table 1'!$F:$F,'[2]Adjusted Table 1'!$G:$G)</f>
        <v>34888</v>
      </c>
      <c r="H25" s="27">
        <f>_xlfn.XLOOKUP(A25,'[2]Adjusted Table 1'!$F:$F,'[2]Adjusted Table 1'!$H:$H)</f>
        <v>3868971</v>
      </c>
      <c r="I25" s="29">
        <f>_xlfn.XLOOKUP(A25,'[3]Percent Receipt'!$A:$A,'[3]Percent Receipt'!$H:$H)</f>
        <v>0.22759394275184094</v>
      </c>
      <c r="J25" s="27">
        <f t="shared" si="3"/>
        <v>1712917.1450291935</v>
      </c>
      <c r="K25" s="16">
        <f t="shared" si="2"/>
        <v>0.77240605724815903</v>
      </c>
      <c r="L25" s="27">
        <f t="shared" si="4"/>
        <v>5813281.154970766</v>
      </c>
      <c r="M25" s="21">
        <f>_xlfn.XLOOKUP(A25,'[4]Table Data'!$A:$A,'[4]Table Data'!$C:$C)</f>
        <v>72</v>
      </c>
      <c r="O25" t="s">
        <v>65</v>
      </c>
      <c r="P25" s="15">
        <f>SUM(F26:F36)</f>
        <v>373770130.20999795</v>
      </c>
    </row>
    <row r="26" spans="1:17">
      <c r="A26">
        <f t="shared" si="0"/>
        <v>14410</v>
      </c>
      <c r="B26" s="3" t="s">
        <v>66</v>
      </c>
      <c r="C26" t="s">
        <v>67</v>
      </c>
      <c r="D26" s="26">
        <f>_xlfn.XLOOKUP(A26,[1]Data!$A:$A,[1]Data!$B:$B)</f>
        <v>125933550</v>
      </c>
      <c r="E26" s="27">
        <f>_xlfn.XLOOKUP(A26,[1]Data!$A:$A,[1]Data!$C:$C)</f>
        <v>109081861.35999991</v>
      </c>
      <c r="F26" s="27">
        <f t="shared" si="1"/>
        <v>17666703.64000009</v>
      </c>
      <c r="G26" s="27">
        <f>_xlfn.XLOOKUP(A26,'[2]Adjusted Table 1'!$F:$F,'[2]Adjusted Table 1'!$G:$G)</f>
        <v>815015</v>
      </c>
      <c r="H26" s="27">
        <f>_xlfn.XLOOKUP(A26,'[2]Adjusted Table 1'!$F:$F,'[2]Adjusted Table 1'!$H:$H)</f>
        <v>13683965</v>
      </c>
      <c r="I26" s="29">
        <f>_xlfn.XLOOKUP(A26,'[3]Percent Receipt'!$A:$A,'[3]Percent Receipt'!$H:$H)</f>
        <v>0.587826405580536</v>
      </c>
      <c r="J26" s="27">
        <f t="shared" si="3"/>
        <v>10384954.899157824</v>
      </c>
      <c r="K26" s="16">
        <f t="shared" si="2"/>
        <v>0.412173594419464</v>
      </c>
      <c r="L26" s="27">
        <f t="shared" si="4"/>
        <v>7281748.7408422651</v>
      </c>
      <c r="M26" s="21">
        <f>_xlfn.XLOOKUP(A26,'[4]Table Data'!$A:$A,'[4]Table Data'!$C:$C)</f>
        <v>150</v>
      </c>
      <c r="O26" t="s">
        <v>71</v>
      </c>
      <c r="P26" s="15">
        <f>F37</f>
        <v>172274420.48000139</v>
      </c>
    </row>
    <row r="27" spans="1:17">
      <c r="A27">
        <f t="shared" si="0"/>
        <v>14411</v>
      </c>
      <c r="B27" s="3" t="s">
        <v>69</v>
      </c>
      <c r="C27" t="s">
        <v>70</v>
      </c>
      <c r="D27" s="26">
        <f>_xlfn.XLOOKUP(A27,[1]Data!$A:$A,[1]Data!$B:$B)</f>
        <v>8305781</v>
      </c>
      <c r="E27" s="27">
        <f>_xlfn.XLOOKUP(A27,[1]Data!$A:$A,[1]Data!$C:$C)</f>
        <v>7325996.5599999996</v>
      </c>
      <c r="F27" s="27">
        <f t="shared" si="1"/>
        <v>993202.44000000041</v>
      </c>
      <c r="G27" s="27">
        <f>_xlfn.XLOOKUP(A27,'[2]Adjusted Table 1'!$F:$F,'[2]Adjusted Table 1'!$G:$G)</f>
        <v>13418</v>
      </c>
      <c r="H27" s="27">
        <f>_xlfn.XLOOKUP(A27,'[2]Adjusted Table 1'!$F:$F,'[2]Adjusted Table 1'!$H:$H)</f>
        <v>339158</v>
      </c>
      <c r="I27" s="29">
        <f>_xlfn.XLOOKUP(A27,'[3]Percent Receipt'!$A:$A,'[3]Percent Receipt'!$H:$H)</f>
        <v>0.43331119702442888</v>
      </c>
      <c r="J27" s="27">
        <f t="shared" si="3"/>
        <v>430365.73816398368</v>
      </c>
      <c r="K27" s="16">
        <f t="shared" si="2"/>
        <v>0.56668880297557112</v>
      </c>
      <c r="L27" s="27">
        <f t="shared" si="4"/>
        <v>562836.70183601673</v>
      </c>
      <c r="M27" s="21">
        <f>_xlfn.XLOOKUP(A27,'[4]Table Data'!$A:$A,'[4]Table Data'!$C:$C)</f>
        <v>6</v>
      </c>
      <c r="O27" t="s">
        <v>68</v>
      </c>
      <c r="P27" s="52">
        <f>F42</f>
        <v>372563877.349998</v>
      </c>
    </row>
    <row r="28" spans="1:17">
      <c r="A28">
        <f t="shared" si="0"/>
        <v>14420</v>
      </c>
      <c r="B28" s="3" t="s">
        <v>72</v>
      </c>
      <c r="C28" t="s">
        <v>73</v>
      </c>
      <c r="D28" s="26">
        <f>_xlfn.XLOOKUP(A28,[1]Data!$A:$A,[1]Data!$B:$B)</f>
        <v>32686294</v>
      </c>
      <c r="E28" s="27">
        <f>_xlfn.XLOOKUP(A28,[1]Data!$A:$A,[1]Data!$C:$C)</f>
        <v>31152301.290000036</v>
      </c>
      <c r="F28" s="27">
        <f t="shared" si="1"/>
        <v>2014364.7099999636</v>
      </c>
      <c r="G28" s="27">
        <f>_xlfn.XLOOKUP(A28,'[2]Adjusted Table 1'!$F:$F,'[2]Adjusted Table 1'!$G:$G)</f>
        <v>480372</v>
      </c>
      <c r="H28" s="27">
        <f>_xlfn.XLOOKUP(A28,'[2]Adjusted Table 1'!$F:$F,'[2]Adjusted Table 1'!$H:$H)</f>
        <v>326459</v>
      </c>
      <c r="I28" s="29">
        <f>_xlfn.XLOOKUP(A28,'[3]Percent Receipt'!$A:$A,'[3]Percent Receipt'!$H:$H)</f>
        <v>6.982092306898155E-2</v>
      </c>
      <c r="J28" s="27">
        <f t="shared" si="3"/>
        <v>140644.80344977879</v>
      </c>
      <c r="K28" s="16">
        <f t="shared" si="2"/>
        <v>0.93017907693101842</v>
      </c>
      <c r="L28" s="27">
        <f t="shared" si="4"/>
        <v>1873719.9065501848</v>
      </c>
      <c r="M28" s="21">
        <f>_xlfn.XLOOKUP(A28,'[4]Table Data'!$A:$A,'[4]Table Data'!$C:$C)</f>
        <v>32</v>
      </c>
      <c r="P28" s="15">
        <f>SUM(P25:P27)</f>
        <v>918608428.03999734</v>
      </c>
      <c r="Q28" s="60">
        <f>P28/F50</f>
        <v>0.72061758716334767</v>
      </c>
    </row>
    <row r="29" spans="1:17">
      <c r="A29">
        <f t="shared" si="0"/>
        <v>14430</v>
      </c>
      <c r="B29" s="3" t="s">
        <v>74</v>
      </c>
      <c r="C29" t="s">
        <v>75</v>
      </c>
      <c r="D29" s="26">
        <f>_xlfn.XLOOKUP(A29,[1]Data!$A:$A,[1]Data!$B:$B)</f>
        <v>128029710</v>
      </c>
      <c r="E29" s="27">
        <f>_xlfn.XLOOKUP(A29,[1]Data!$A:$A,[1]Data!$C:$C)</f>
        <v>99860147.269999892</v>
      </c>
      <c r="F29" s="27">
        <f t="shared" si="1"/>
        <v>28922628.730000108</v>
      </c>
      <c r="G29" s="27">
        <f>_xlfn.XLOOKUP(A29,'[2]Adjusted Table 1'!$F:$F,'[2]Adjusted Table 1'!$G:$G)</f>
        <v>753066</v>
      </c>
      <c r="H29" s="27">
        <f>_xlfn.XLOOKUP(A29,'[2]Adjusted Table 1'!$F:$F,'[2]Adjusted Table 1'!$H:$H)</f>
        <v>9596609</v>
      </c>
      <c r="I29" s="29">
        <f>_xlfn.XLOOKUP(A29,'[3]Percent Receipt'!$A:$A,'[3]Percent Receipt'!$H:$H)</f>
        <v>0.31665771446094465</v>
      </c>
      <c r="J29" s="27">
        <f t="shared" si="3"/>
        <v>9158573.5098442882</v>
      </c>
      <c r="K29" s="16">
        <f t="shared" si="2"/>
        <v>0.68334228553905541</v>
      </c>
      <c r="L29" s="27">
        <f t="shared" si="4"/>
        <v>19764055.22015582</v>
      </c>
      <c r="M29" s="21">
        <f>_xlfn.XLOOKUP(A29,'[4]Table Data'!$A:$A,'[4]Table Data'!$C:$C)</f>
        <v>246</v>
      </c>
    </row>
    <row r="30" spans="1:17">
      <c r="A30">
        <v>14435</v>
      </c>
      <c r="B30" s="3" t="s">
        <v>76</v>
      </c>
      <c r="D30" s="26">
        <f>_xlfn.XLOOKUP(A30,[1]Data!$A:$A,[1]Data!$B:$B)</f>
        <v>80036610</v>
      </c>
      <c r="E30" s="27">
        <f>_xlfn.XLOOKUP(A30,[1]Data!$A:$A,[1]Data!$C:$C)</f>
        <v>71410013.989999935</v>
      </c>
      <c r="F30" s="27">
        <f t="shared" si="1"/>
        <v>12481520.010000065</v>
      </c>
      <c r="G30" s="27">
        <f>_xlfn.XLOOKUP(A30,'[2]Adjusted Table 1'!$F:$F,'[2]Adjusted Table 1'!$G:$G)</f>
        <v>3854924</v>
      </c>
      <c r="H30" s="27">
        <f>_xlfn.XLOOKUP(A30,'[2]Adjusted Table 1'!$F:$F,'[2]Adjusted Table 1'!$H:$H)</f>
        <v>5871035</v>
      </c>
      <c r="I30" s="29">
        <f>_xlfn.XLOOKUP(A30,'[3]Percent Receipt'!$A:$A,'[3]Percent Receipt'!$H:$H)</f>
        <v>0.30944533647581546</v>
      </c>
      <c r="J30" s="27">
        <f t="shared" si="3"/>
        <v>3862348.1592240934</v>
      </c>
      <c r="K30" s="16">
        <f t="shared" si="2"/>
        <v>0.6905546635241846</v>
      </c>
      <c r="L30" s="27">
        <f t="shared" si="4"/>
        <v>8619171.850775972</v>
      </c>
      <c r="M30" s="21">
        <f>_xlfn.XLOOKUP(A30,'[4]Table Data'!$A:$A,'[4]Table Data'!$C:$C)</f>
        <v>90</v>
      </c>
    </row>
    <row r="31" spans="1:17">
      <c r="A31">
        <f t="shared" si="0"/>
        <v>14440</v>
      </c>
      <c r="B31" s="3" t="s">
        <v>77</v>
      </c>
      <c r="C31" t="s">
        <v>78</v>
      </c>
      <c r="D31" s="26">
        <f>_xlfn.XLOOKUP(A31,[1]Data!$A:$A,[1]Data!$B:$B)</f>
        <v>34138650</v>
      </c>
      <c r="E31" s="27">
        <f>_xlfn.XLOOKUP(A31,[1]Data!$A:$A,[1]Data!$C:$C)</f>
        <v>26932181.419999991</v>
      </c>
      <c r="F31" s="27">
        <f t="shared" si="1"/>
        <v>7252928.5800000094</v>
      </c>
      <c r="G31" s="27">
        <f>_xlfn.XLOOKUP(A31,'[2]Adjusted Table 1'!$F:$F,'[2]Adjusted Table 1'!$G:$G)</f>
        <v>46460</v>
      </c>
      <c r="H31" s="27">
        <f>_xlfn.XLOOKUP(A31,'[2]Adjusted Table 1'!$F:$F,'[2]Adjusted Table 1'!$H:$H)</f>
        <v>2243951</v>
      </c>
      <c r="I31" s="29">
        <f>_xlfn.XLOOKUP(A31,'[3]Percent Receipt'!$A:$A,'[3]Percent Receipt'!$H:$H)</f>
        <v>0.45267772620304869</v>
      </c>
      <c r="J31" s="27">
        <f t="shared" si="3"/>
        <v>3283239.2179075112</v>
      </c>
      <c r="K31" s="16">
        <f t="shared" si="2"/>
        <v>0.54732227379695131</v>
      </c>
      <c r="L31" s="27">
        <f t="shared" si="4"/>
        <v>3969689.3620924982</v>
      </c>
      <c r="M31" s="21">
        <f>_xlfn.XLOOKUP(A31,'[4]Table Data'!$A:$A,'[4]Table Data'!$C:$C)</f>
        <v>71</v>
      </c>
    </row>
    <row r="32" spans="1:17">
      <c r="A32">
        <f t="shared" si="0"/>
        <v>14445</v>
      </c>
      <c r="B32" s="3" t="s">
        <v>79</v>
      </c>
      <c r="C32" t="s">
        <v>80</v>
      </c>
      <c r="D32" s="26">
        <f>_xlfn.XLOOKUP(A32,[1]Data!$A:$A,[1]Data!$B:$B)</f>
        <v>55741502</v>
      </c>
      <c r="E32" s="27">
        <f>_xlfn.XLOOKUP(A32,[1]Data!$A:$A,[1]Data!$C:$C)</f>
        <v>48488223.070000015</v>
      </c>
      <c r="F32" s="27">
        <f t="shared" si="1"/>
        <v>7806907.9299999848</v>
      </c>
      <c r="G32" s="27">
        <f>_xlfn.XLOOKUP(A32,'[2]Adjusted Table 1'!$F:$F,'[2]Adjusted Table 1'!$G:$G)</f>
        <v>553629</v>
      </c>
      <c r="H32" s="27">
        <f>_xlfn.XLOOKUP(A32,'[2]Adjusted Table 1'!$F:$F,'[2]Adjusted Table 1'!$H:$H)</f>
        <v>9533581</v>
      </c>
      <c r="I32" s="29">
        <f>_xlfn.XLOOKUP(A32,'[3]Percent Receipt'!$A:$A,'[3]Percent Receipt'!$H:$H)</f>
        <v>0.40755230689612015</v>
      </c>
      <c r="J32" s="27">
        <f t="shared" si="3"/>
        <v>3181723.3365971078</v>
      </c>
      <c r="K32" s="16">
        <f t="shared" si="2"/>
        <v>0.59244769310387979</v>
      </c>
      <c r="L32" s="27">
        <f t="shared" si="4"/>
        <v>4625184.5934028765</v>
      </c>
      <c r="M32" s="21">
        <f>_xlfn.XLOOKUP(A32,'[4]Table Data'!$A:$A,'[4]Table Data'!$C:$C)</f>
        <v>74</v>
      </c>
    </row>
    <row r="33" spans="1:13">
      <c r="A33">
        <f t="shared" si="0"/>
        <v>14450</v>
      </c>
      <c r="B33" s="3" t="s">
        <v>81</v>
      </c>
      <c r="C33" t="s">
        <v>82</v>
      </c>
      <c r="D33" s="26">
        <f>_xlfn.XLOOKUP(A33,[1]Data!$A:$A,[1]Data!$B:$B)</f>
        <v>29051062</v>
      </c>
      <c r="E33" s="27">
        <f>_xlfn.XLOOKUP(A33,[1]Data!$A:$A,[1]Data!$C:$C)</f>
        <v>21210630.659999993</v>
      </c>
      <c r="F33" s="27">
        <f t="shared" si="1"/>
        <v>7913293.3400000073</v>
      </c>
      <c r="G33" s="27">
        <f>_xlfn.XLOOKUP(A33,'[2]Adjusted Table 1'!$F:$F,'[2]Adjusted Table 1'!$G:$G)</f>
        <v>72862</v>
      </c>
      <c r="H33" s="27">
        <f>_xlfn.XLOOKUP(A33,'[2]Adjusted Table 1'!$F:$F,'[2]Adjusted Table 1'!$H:$H)</f>
        <v>1080921</v>
      </c>
      <c r="I33" s="29">
        <f>_xlfn.XLOOKUP(A33,'[3]Percent Receipt'!$A:$A,'[3]Percent Receipt'!$H:$H)</f>
        <v>0.16226042665244947</v>
      </c>
      <c r="J33" s="27">
        <f t="shared" si="3"/>
        <v>1284014.353574388</v>
      </c>
      <c r="K33" s="16">
        <f t="shared" si="2"/>
        <v>0.83773957334755056</v>
      </c>
      <c r="L33" s="27">
        <f t="shared" si="4"/>
        <v>6629278.9864256196</v>
      </c>
      <c r="M33" s="21">
        <f>_xlfn.XLOOKUP(A33,'[4]Table Data'!$A:$A,'[4]Table Data'!$C:$C)</f>
        <v>80</v>
      </c>
    </row>
    <row r="34" spans="1:13">
      <c r="A34">
        <f t="shared" si="0"/>
        <v>14460</v>
      </c>
      <c r="B34" s="3" t="s">
        <v>83</v>
      </c>
      <c r="C34" t="s">
        <v>84</v>
      </c>
      <c r="D34" s="26">
        <f>_xlfn.XLOOKUP(A34,[1]Data!$A:$A,[1]Data!$B:$B)</f>
        <v>899082203</v>
      </c>
      <c r="E34" s="27">
        <f>_xlfn.XLOOKUP(A34,[1]Data!$A:$A,[1]Data!$C:$C)</f>
        <v>702052562.62000239</v>
      </c>
      <c r="F34" s="27">
        <f t="shared" si="1"/>
        <v>256741771.37999761</v>
      </c>
      <c r="G34" s="27">
        <f>_xlfn.XLOOKUP(A34,'[2]Adjusted Table 1'!$F:$F,'[2]Adjusted Table 1'!$G:$G)</f>
        <v>59712131</v>
      </c>
      <c r="H34" s="27">
        <f>_xlfn.XLOOKUP(A34,'[2]Adjusted Table 1'!$F:$F,'[2]Adjusted Table 1'!$H:$H)</f>
        <v>176613189</v>
      </c>
      <c r="I34" s="29">
        <f>_xlfn.XLOOKUP(A34,'[3]Percent Receipt'!$A:$A,'[3]Percent Receipt'!$H:$H)</f>
        <v>0.40074668702959121</v>
      </c>
      <c r="J34" s="27">
        <f t="shared" si="3"/>
        <v>102888414.30264276</v>
      </c>
      <c r="K34" s="16">
        <f t="shared" si="2"/>
        <v>0.59925331297040874</v>
      </c>
      <c r="L34" s="27">
        <f t="shared" si="4"/>
        <v>153853357.07735485</v>
      </c>
      <c r="M34" s="21">
        <f>_xlfn.XLOOKUP(A34,'[4]Table Data'!$A:$A,'[4]Table Data'!$C:$C)</f>
        <v>3636</v>
      </c>
    </row>
    <row r="35" spans="1:13">
      <c r="A35">
        <f t="shared" si="0"/>
        <v>14470</v>
      </c>
      <c r="B35" s="3" t="s">
        <v>85</v>
      </c>
      <c r="C35" t="s">
        <v>86</v>
      </c>
      <c r="D35" s="26">
        <f>_xlfn.XLOOKUP(A35,[1]Data!$A:$A,[1]Data!$B:$B)</f>
        <v>62695848</v>
      </c>
      <c r="E35" s="27">
        <f>_xlfn.XLOOKUP(A35,[1]Data!$A:$A,[1]Data!$C:$C)</f>
        <v>50977402.379999936</v>
      </c>
      <c r="F35" s="27">
        <f t="shared" si="1"/>
        <v>11891724.620000064</v>
      </c>
      <c r="G35" s="27">
        <f>_xlfn.XLOOKUP(A35,'[2]Adjusted Table 1'!$F:$F,'[2]Adjusted Table 1'!$G:$G)</f>
        <v>173279</v>
      </c>
      <c r="H35" s="27">
        <f>_xlfn.XLOOKUP(A35,'[2]Adjusted Table 1'!$F:$F,'[2]Adjusted Table 1'!$H:$H)</f>
        <v>2974347</v>
      </c>
      <c r="I35" s="29">
        <f>_xlfn.XLOOKUP(A35,'[3]Percent Receipt'!$A:$A,'[3]Percent Receipt'!$H:$H)</f>
        <v>0.42427408716694187</v>
      </c>
      <c r="J35" s="27">
        <f t="shared" si="3"/>
        <v>5045350.6079911757</v>
      </c>
      <c r="K35" s="16">
        <f t="shared" si="2"/>
        <v>0.57572591283305807</v>
      </c>
      <c r="L35" s="27">
        <f t="shared" si="4"/>
        <v>6846374.0120088877</v>
      </c>
      <c r="M35" s="21">
        <f>_xlfn.XLOOKUP(A35,'[4]Table Data'!$A:$A,'[4]Table Data'!$C:$C)</f>
        <v>89</v>
      </c>
    </row>
    <row r="36" spans="1:13">
      <c r="A36">
        <f t="shared" si="0"/>
        <v>14480</v>
      </c>
      <c r="B36" s="3" t="s">
        <v>87</v>
      </c>
      <c r="C36" t="s">
        <v>88</v>
      </c>
      <c r="D36" s="26">
        <f>_xlfn.XLOOKUP(A36,[1]Data!$A:$A,[1]Data!$B:$B)</f>
        <v>78626693</v>
      </c>
      <c r="E36" s="27">
        <f>_xlfn.XLOOKUP(A36,[1]Data!$A:$A,[1]Data!$C:$C)</f>
        <v>59167639.169999979</v>
      </c>
      <c r="F36" s="27">
        <f t="shared" si="1"/>
        <v>20085084.830000021</v>
      </c>
      <c r="G36" s="27">
        <f>_xlfn.XLOOKUP(A36,'[2]Adjusted Table 1'!$F:$F,'[2]Adjusted Table 1'!$G:$G)</f>
        <v>626031</v>
      </c>
      <c r="H36" s="27">
        <f>_xlfn.XLOOKUP(A36,'[2]Adjusted Table 1'!$F:$F,'[2]Adjusted Table 1'!$H:$H)</f>
        <v>6247860</v>
      </c>
      <c r="I36" s="29">
        <f>_xlfn.XLOOKUP(A36,'[3]Percent Receipt'!$A:$A,'[3]Percent Receipt'!$H:$H)</f>
        <v>0.25060866659759068</v>
      </c>
      <c r="J36" s="27">
        <f t="shared" si="3"/>
        <v>5033496.3277458018</v>
      </c>
      <c r="K36" s="16">
        <f t="shared" si="2"/>
        <v>0.74939133340240938</v>
      </c>
      <c r="L36" s="27">
        <f t="shared" si="4"/>
        <v>15051588.50225422</v>
      </c>
      <c r="M36" s="21">
        <f>_xlfn.XLOOKUP(A36,'[4]Table Data'!$A:$A,'[4]Table Data'!$C:$C)</f>
        <v>209</v>
      </c>
    </row>
    <row r="37" spans="1:13">
      <c r="A37">
        <f t="shared" si="0"/>
        <v>14550</v>
      </c>
      <c r="B37" s="3" t="s">
        <v>89</v>
      </c>
      <c r="C37" t="s">
        <v>90</v>
      </c>
      <c r="D37" s="26">
        <f>_xlfn.XLOOKUP(A37,[1]Data!$A:$A,[1]Data!$B:$B)</f>
        <v>539660740</v>
      </c>
      <c r="E37" s="27">
        <f>_xlfn.XLOOKUP(A37,[1]Data!$A:$A,[1]Data!$C:$C)</f>
        <v>464733908.51999861</v>
      </c>
      <c r="F37" s="27">
        <f t="shared" si="1"/>
        <v>172274420.48000139</v>
      </c>
      <c r="G37" s="27">
        <f>_xlfn.XLOOKUP(A37,'[2]Adjusted Table 1'!$F:$F,'[2]Adjusted Table 1'!$G:$G)</f>
        <v>97347589</v>
      </c>
      <c r="H37" s="27">
        <f>_xlfn.XLOOKUP(A37,'[2]Adjusted Table 1'!$F:$F,'[2]Adjusted Table 1'!$H:$H)</f>
        <v>72702615</v>
      </c>
      <c r="I37" s="29">
        <f>_xlfn.XLOOKUP(A37,'[3]Percent Receipt'!$A:$A,'[3]Percent Receipt'!$H:$H)</f>
        <v>0.51140130210527135</v>
      </c>
      <c r="J37" s="27">
        <f t="shared" si="3"/>
        <v>88101362.952903733</v>
      </c>
      <c r="K37" s="16">
        <f t="shared" si="2"/>
        <v>0.48859869789472865</v>
      </c>
      <c r="L37" s="27">
        <f t="shared" si="4"/>
        <v>84173057.527097657</v>
      </c>
      <c r="M37" s="21">
        <f>_xlfn.XLOOKUP(A37,'[4]Table Data'!$A:$A,'[4]Table Data'!$C:$C)</f>
        <v>922</v>
      </c>
    </row>
    <row r="38" spans="1:13">
      <c r="A38">
        <f t="shared" si="0"/>
        <v>14600</v>
      </c>
      <c r="B38" s="3" t="s">
        <v>91</v>
      </c>
      <c r="C38" t="s">
        <v>92</v>
      </c>
      <c r="D38" s="26">
        <f>_xlfn.XLOOKUP(A38,[1]Data!$A:$A,[1]Data!$B:$B)</f>
        <v>18919251</v>
      </c>
      <c r="E38" s="27">
        <f>_xlfn.XLOOKUP(A38,[1]Data!$A:$A,[1]Data!$C:$C)</f>
        <v>16757956.730000002</v>
      </c>
      <c r="F38" s="27">
        <f t="shared" si="1"/>
        <v>3170861.2699999977</v>
      </c>
      <c r="G38" s="27">
        <f>_xlfn.XLOOKUP(A38,'[2]Adjusted Table 1'!$F:$F,'[2]Adjusted Table 1'!$G:$G)</f>
        <v>1009567</v>
      </c>
      <c r="H38" s="27">
        <f>_xlfn.XLOOKUP(A38,'[2]Adjusted Table 1'!$F:$F,'[2]Adjusted Table 1'!$H:$H)</f>
        <v>609807</v>
      </c>
      <c r="I38" s="29">
        <f>_xlfn.XLOOKUP(A38,'[3]Percent Receipt'!$A:$A,'[3]Percent Receipt'!$H:$H)</f>
        <v>0.63778892557206146</v>
      </c>
      <c r="J38" s="27">
        <f t="shared" si="3"/>
        <v>2022340.2025313608</v>
      </c>
      <c r="K38" s="16">
        <f t="shared" si="2"/>
        <v>0.36221107442793854</v>
      </c>
      <c r="L38" s="27">
        <f t="shared" si="4"/>
        <v>1148521.0674686369</v>
      </c>
      <c r="M38" s="21">
        <f>_xlfn.XLOOKUP(A38,'[4]Table Data'!$A:$A,'[4]Table Data'!$C:$C)</f>
        <v>17</v>
      </c>
    </row>
    <row r="39" spans="1:13">
      <c r="A39">
        <f t="shared" si="0"/>
        <v>14660</v>
      </c>
      <c r="B39" s="3" t="s">
        <v>93</v>
      </c>
      <c r="C39" t="s">
        <v>94</v>
      </c>
      <c r="D39" s="26">
        <f>_xlfn.XLOOKUP(A39,[1]Data!$A:$A,[1]Data!$B:$B)</f>
        <v>21440815</v>
      </c>
      <c r="E39" s="27">
        <f>_xlfn.XLOOKUP(A39,[1]Data!$A:$A,[1]Data!$C:$C)</f>
        <v>20033443.889999993</v>
      </c>
      <c r="F39" s="27">
        <f t="shared" si="1"/>
        <v>2022604.1100000069</v>
      </c>
      <c r="G39" s="27">
        <f>_xlfn.XLOOKUP(A39,'[2]Adjusted Table 1'!$F:$F,'[2]Adjusted Table 1'!$G:$G)</f>
        <v>615233</v>
      </c>
      <c r="H39" s="27">
        <f>_xlfn.XLOOKUP(A39,'[2]Adjusted Table 1'!$F:$F,'[2]Adjusted Table 1'!$H:$H)</f>
        <v>2052</v>
      </c>
      <c r="I39" s="29">
        <f>_xlfn.XLOOKUP(A39,'[3]Percent Receipt'!$A:$A,'[3]Percent Receipt'!$H:$H)</f>
        <v>0.98780589239342598</v>
      </c>
      <c r="J39" s="27">
        <f t="shared" si="3"/>
        <v>1997940.2578371679</v>
      </c>
      <c r="K39" s="16">
        <f t="shared" si="2"/>
        <v>1.2194107606574023E-2</v>
      </c>
      <c r="L39" s="27">
        <f t="shared" si="4"/>
        <v>24663.852162838964</v>
      </c>
      <c r="M39" s="21">
        <f>_xlfn.XLOOKUP(A39,'[4]Table Data'!$A:$A,'[4]Table Data'!$C:$C)</f>
        <v>16</v>
      </c>
    </row>
    <row r="40" spans="1:13">
      <c r="A40">
        <f t="shared" si="0"/>
        <v>14700</v>
      </c>
      <c r="B40" s="3" t="s">
        <v>95</v>
      </c>
      <c r="C40" t="s">
        <v>96</v>
      </c>
      <c r="D40" s="26">
        <f>_xlfn.XLOOKUP(A40,[1]Data!$A:$A,[1]Data!$B:$B)</f>
        <v>142697617</v>
      </c>
      <c r="E40" s="27">
        <f>_xlfn.XLOOKUP(A40,[1]Data!$A:$A,[1]Data!$C:$C)</f>
        <v>125088992.23000003</v>
      </c>
      <c r="F40" s="27">
        <f t="shared" si="1"/>
        <v>19116279.769999966</v>
      </c>
      <c r="G40" s="27">
        <f>_xlfn.XLOOKUP(A40,'[2]Adjusted Table 1'!$F:$F,'[2]Adjusted Table 1'!$G:$G)</f>
        <v>1507655</v>
      </c>
      <c r="H40" s="27">
        <f>_xlfn.XLOOKUP(A40,'[2]Adjusted Table 1'!$F:$F,'[2]Adjusted Table 1'!$H:$H)</f>
        <v>10568561</v>
      </c>
      <c r="I40" s="29">
        <f>_xlfn.XLOOKUP(A40,'[3]Percent Receipt'!$A:$A,'[3]Percent Receipt'!$H:$H)</f>
        <v>0.62953749499978429</v>
      </c>
      <c r="J40" s="27">
        <f t="shared" si="3"/>
        <v>12034414.880120831</v>
      </c>
      <c r="K40" s="16">
        <f t="shared" si="2"/>
        <v>0.37046250500021571</v>
      </c>
      <c r="L40" s="27">
        <f t="shared" si="4"/>
        <v>7081864.8898791345</v>
      </c>
      <c r="M40" s="21">
        <f>_xlfn.XLOOKUP(A40,'[4]Table Data'!$A:$A,'[4]Table Data'!$C:$C)</f>
        <v>127</v>
      </c>
    </row>
    <row r="41" spans="1:13">
      <c r="A41">
        <f t="shared" si="0"/>
        <v>14800</v>
      </c>
      <c r="B41" s="3" t="s">
        <v>97</v>
      </c>
      <c r="C41" t="s">
        <v>98</v>
      </c>
      <c r="D41" s="26">
        <f>_xlfn.XLOOKUP(A41,[1]Data!$A:$A,[1]Data!$B:$B)</f>
        <v>170431322</v>
      </c>
      <c r="E41" s="27">
        <f>_xlfn.XLOOKUP(A41,[1]Data!$A:$A,[1]Data!$C:$C)</f>
        <v>151245250.68000004</v>
      </c>
      <c r="F41" s="27">
        <f t="shared" si="1"/>
        <v>30036997.319999963</v>
      </c>
      <c r="G41" s="27">
        <f>_xlfn.XLOOKUP(A41,'[2]Adjusted Table 1'!$F:$F,'[2]Adjusted Table 1'!$G:$G)</f>
        <v>10850926</v>
      </c>
      <c r="H41" s="27">
        <f>_xlfn.XLOOKUP(A41,'[2]Adjusted Table 1'!$F:$F,'[2]Adjusted Table 1'!$H:$H)</f>
        <v>20787244</v>
      </c>
      <c r="I41" s="29">
        <f>_xlfn.XLOOKUP(A41,'[3]Percent Receipt'!$A:$A,'[3]Percent Receipt'!$H:$H)</f>
        <v>0.85963693660477158</v>
      </c>
      <c r="J41" s="27">
        <f t="shared" si="3"/>
        <v>25820912.360970501</v>
      </c>
      <c r="K41" s="16">
        <f t="shared" si="2"/>
        <v>0.14036306339522842</v>
      </c>
      <c r="L41" s="27">
        <f t="shared" si="4"/>
        <v>4216084.9590294613</v>
      </c>
      <c r="M41" s="21">
        <f>_xlfn.XLOOKUP(A41,'[4]Table Data'!$A:$A,'[4]Table Data'!$C:$C)</f>
        <v>348</v>
      </c>
    </row>
    <row r="42" spans="1:13">
      <c r="A42">
        <v>15010</v>
      </c>
      <c r="B42" s="3" t="s">
        <v>99</v>
      </c>
      <c r="D42" s="26">
        <f>_xlfn.XLOOKUP(A42,[1]Data!$A:$A,[1]Data!$B:$B)</f>
        <v>1589300693</v>
      </c>
      <c r="E42" s="27">
        <f>_xlfn.XLOOKUP(A42,[1]Data!$A:$A,[1]Data!$C:$C)</f>
        <v>1328774856.650002</v>
      </c>
      <c r="F42" s="27">
        <f t="shared" si="1"/>
        <v>372563877.349998</v>
      </c>
      <c r="G42" s="27">
        <f>_xlfn.XLOOKUP(A42,'[2]Adjusted Table 1'!$F:$F,'[2]Adjusted Table 1'!$G:$G)</f>
        <v>112038041</v>
      </c>
      <c r="H42" s="27">
        <f>_xlfn.XLOOKUP(A42,'[2]Adjusted Table 1'!$F:$F,'[2]Adjusted Table 1'!$H:$H)</f>
        <v>287239227</v>
      </c>
      <c r="I42" s="29">
        <f>_xlfn.XLOOKUP(A42,'[3]Percent Receipt'!$A:$A,'[3]Percent Receipt'!$H:$H)</f>
        <v>0.9988383389822254</v>
      </c>
      <c r="J42" s="27">
        <f t="shared" si="3"/>
        <v>372131084.41704953</v>
      </c>
      <c r="K42" s="16">
        <f t="shared" si="2"/>
        <v>1.1616610177745956E-3</v>
      </c>
      <c r="L42" s="27">
        <f t="shared" si="4"/>
        <v>432792.93294844829</v>
      </c>
      <c r="M42" s="21">
        <f>_xlfn.XLOOKUP(A42,'[4]Table Data'!$A:$A,'[4]Table Data'!$C:$C)</f>
        <v>4856</v>
      </c>
    </row>
    <row r="43" spans="1:13">
      <c r="A43">
        <v>15020</v>
      </c>
      <c r="B43" s="3" t="s">
        <v>136</v>
      </c>
      <c r="D43" s="26">
        <f>_xlfn.XLOOKUP(A43,[1]Data!$A:$A,[1]Data!$B:$B)</f>
        <v>12845437</v>
      </c>
      <c r="E43" s="27">
        <f>_xlfn.XLOOKUP(A43,[1]Data!$A:$A,[1]Data!$C:$C)</f>
        <v>10807725.369999999</v>
      </c>
      <c r="F43" s="27">
        <f t="shared" si="1"/>
        <v>2382527.6300000008</v>
      </c>
      <c r="G43" s="27">
        <f>_xlfn.XLOOKUP(A43,'[2]Adjusted Table 1'!$F:$F,'[2]Adjusted Table 1'!$G:$G)</f>
        <v>344816</v>
      </c>
      <c r="H43" s="27">
        <f>_xlfn.XLOOKUP(A43,'[2]Adjusted Table 1'!$F:$F,'[2]Adjusted Table 1'!$H:$H)</f>
        <v>70996</v>
      </c>
      <c r="I43" s="29">
        <f>_xlfn.XLOOKUP(A43,'[3]Percent Receipt'!$A:$A,'[3]Percent Receipt'!$H:$H)</f>
        <v>0.90745262903057045</v>
      </c>
      <c r="J43" s="27">
        <f t="shared" si="3"/>
        <v>2162030.9615814751</v>
      </c>
      <c r="K43" s="16">
        <f t="shared" si="2"/>
        <v>9.2547370969429554E-2</v>
      </c>
      <c r="L43" s="27">
        <f t="shared" si="4"/>
        <v>220496.66841852586</v>
      </c>
      <c r="M43" s="21">
        <f>_xlfn.XLOOKUP(A43,'[4]Table Data'!$A:$A,'[4]Table Data'!$C:$C)</f>
        <v>72</v>
      </c>
    </row>
    <row r="44" spans="1:13">
      <c r="A44">
        <f t="shared" si="0"/>
        <v>16800</v>
      </c>
      <c r="B44" s="3" t="s">
        <v>101</v>
      </c>
      <c r="C44" t="s">
        <v>102</v>
      </c>
      <c r="D44" s="26">
        <f>_xlfn.XLOOKUP(A44,[1]Data!$A:$A,[1]Data!$B:$B)</f>
        <v>35966965</v>
      </c>
      <c r="E44" s="27">
        <f>_xlfn.XLOOKUP(A44,[1]Data!$A:$A,[1]Data!$C:$C)</f>
        <v>31227896.690000005</v>
      </c>
      <c r="F44" s="27">
        <f t="shared" si="1"/>
        <v>5650159.3099999949</v>
      </c>
      <c r="G44" s="27">
        <f>_xlfn.XLOOKUP(A44,'[2]Adjusted Table 1'!$F:$F,'[2]Adjusted Table 1'!$G:$G)</f>
        <v>911091</v>
      </c>
      <c r="H44" s="27">
        <f>_xlfn.XLOOKUP(A44,'[2]Adjusted Table 1'!$F:$F,'[2]Adjusted Table 1'!$H:$H)</f>
        <v>3632740</v>
      </c>
      <c r="I44" s="29">
        <f>_xlfn.XLOOKUP(A44,'[3]Percent Receipt'!$A:$A,'[3]Percent Receipt'!$H:$H)</f>
        <v>0.79133314115275344</v>
      </c>
      <c r="J44" s="27">
        <f t="shared" si="3"/>
        <v>4471158.3147957698</v>
      </c>
      <c r="K44" s="16">
        <f t="shared" si="2"/>
        <v>0.20866685884724656</v>
      </c>
      <c r="L44" s="27">
        <f t="shared" si="4"/>
        <v>1179000.9952042249</v>
      </c>
      <c r="M44" s="21">
        <f>_xlfn.XLOOKUP(A44,'[4]Table Data'!$A:$A,'[4]Table Data'!$C:$C)</f>
        <v>20</v>
      </c>
    </row>
    <row r="45" spans="1:13">
      <c r="A45">
        <f t="shared" si="0"/>
        <v>18025</v>
      </c>
      <c r="B45" s="3" t="s">
        <v>103</v>
      </c>
      <c r="C45" t="s">
        <v>104</v>
      </c>
      <c r="D45" s="26">
        <f>_xlfn.XLOOKUP(A45,[1]Data!$A:$A,[1]Data!$B:$B)</f>
        <v>8405826</v>
      </c>
      <c r="E45" s="27">
        <f>_xlfn.XLOOKUP(A45,[1]Data!$A:$A,[1]Data!$C:$C)</f>
        <v>7311519.8699999992</v>
      </c>
      <c r="F45" s="27">
        <f t="shared" si="1"/>
        <v>1341806.1300000008</v>
      </c>
      <c r="G45" s="27">
        <f>_xlfn.XLOOKUP(A45,'[2]Adjusted Table 1'!$F:$F,'[2]Adjusted Table 1'!$G:$G)</f>
        <v>247500</v>
      </c>
      <c r="H45" s="27">
        <f>_xlfn.XLOOKUP(A45,'[2]Adjusted Table 1'!$F:$F,'[2]Adjusted Table 1'!$H:$H)</f>
        <v>1142556</v>
      </c>
      <c r="I45" s="29">
        <f>_xlfn.XLOOKUP(A45,'[3]Percent Receipt'!$A:$A,'[3]Percent Receipt'!$H:$H)</f>
        <v>1</v>
      </c>
      <c r="J45" s="27">
        <f t="shared" si="3"/>
        <v>1341806.1300000008</v>
      </c>
      <c r="K45" s="16">
        <f t="shared" si="2"/>
        <v>0</v>
      </c>
      <c r="L45" s="27">
        <f t="shared" si="4"/>
        <v>0</v>
      </c>
      <c r="M45" s="21">
        <f>_xlfn.XLOOKUP(A45,'[4]Table Data'!$A:$A,'[4]Table Data'!$C:$C)</f>
        <v>5</v>
      </c>
    </row>
    <row r="46" spans="1:13">
      <c r="A46">
        <f t="shared" si="0"/>
        <v>18210</v>
      </c>
      <c r="B46" s="3" t="s">
        <v>131</v>
      </c>
      <c r="C46" t="s">
        <v>106</v>
      </c>
      <c r="D46" s="26">
        <f>_xlfn.XLOOKUP(A46,[1]Data!$A:$A,[1]Data!$B:$B)</f>
        <v>7164933</v>
      </c>
      <c r="E46" s="27">
        <f>_xlfn.XLOOKUP(A46,[1]Data!$A:$A,[1]Data!$C:$C)</f>
        <v>6229574.0499999998</v>
      </c>
      <c r="F46" s="27">
        <f t="shared" si="1"/>
        <v>945933.95000000019</v>
      </c>
      <c r="G46" s="27">
        <f>_xlfn.XLOOKUP(A46,'[2]Adjusted Table 1'!$F:$F,'[2]Adjusted Table 1'!$G:$G)</f>
        <v>10575</v>
      </c>
      <c r="H46" s="27">
        <f>_xlfn.XLOOKUP(A46,'[2]Adjusted Table 1'!$F:$F,'[2]Adjusted Table 1'!$H:$H)</f>
        <v>469819</v>
      </c>
      <c r="I46" s="29">
        <f>_xlfn.XLOOKUP(A46,'[3]Percent Receipt'!$A:$A,'[3]Percent Receipt'!$H:$H)</f>
        <v>0.93147793007330604</v>
      </c>
      <c r="J46" s="27">
        <f t="shared" si="3"/>
        <v>881116.59773206629</v>
      </c>
      <c r="K46" s="16">
        <f t="shared" si="2"/>
        <v>6.8522069926693963E-2</v>
      </c>
      <c r="L46" s="27">
        <f t="shared" si="4"/>
        <v>64817.352267933842</v>
      </c>
      <c r="M46" s="21">
        <f>_xlfn.XLOOKUP(A46,'[4]Table Data'!$A:$A,'[4]Table Data'!$C:$C)</f>
        <v>5</v>
      </c>
    </row>
    <row r="47" spans="1:13">
      <c r="B47" s="3"/>
      <c r="D47" s="26"/>
      <c r="E47" s="27"/>
      <c r="F47" s="27"/>
      <c r="G47" s="27"/>
      <c r="H47" s="27"/>
      <c r="I47" s="29"/>
      <c r="J47" s="27"/>
      <c r="K47" s="16"/>
      <c r="L47" s="27"/>
      <c r="M47" s="21"/>
    </row>
    <row r="48" spans="1:13">
      <c r="A48">
        <v>84210</v>
      </c>
      <c r="B48" s="3" t="s">
        <v>107</v>
      </c>
      <c r="C48" s="4" t="s">
        <v>108</v>
      </c>
      <c r="D48" s="26">
        <f>_xlfn.XLOOKUP(A48,[1]Data!$A:$A,[1]Data!$B:$B)</f>
        <v>322824682</v>
      </c>
      <c r="E48" s="27">
        <f>_xlfn.XLOOKUP(A48,[1]Data!$A:$A,[1]Data!$C:$C)</f>
        <v>302575438.69000006</v>
      </c>
      <c r="F48" s="27">
        <f t="shared" ref="F48" si="5">D48-E48+G48</f>
        <v>25566019.309999943</v>
      </c>
      <c r="G48" s="27">
        <f>_xlfn.XLOOKUP(A48,'[2]Adjusted Table 1'!$F:$F,'[2]Adjusted Table 1'!$G:$G)</f>
        <v>5316776</v>
      </c>
      <c r="H48" s="27">
        <f>_xlfn.XLOOKUP(A48,'[2]Adjusted Table 1'!$F:$F,'[2]Adjusted Table 1'!$H:$H)</f>
        <v>16205338</v>
      </c>
      <c r="I48" s="29">
        <v>0.97</v>
      </c>
      <c r="J48" s="27">
        <f>I48*F48</f>
        <v>24799038.730699945</v>
      </c>
      <c r="K48" s="16">
        <v>2.9675774819271916E-2</v>
      </c>
      <c r="L48" s="27">
        <f>K48*F48</f>
        <v>758691.43206871592</v>
      </c>
      <c r="M48" s="21">
        <f>_xlfn.XLOOKUP(A48,'[4]Table Data'!$A:$A,'[4]Table Data'!$C:$C)</f>
        <v>2172</v>
      </c>
    </row>
    <row r="49" spans="2:13">
      <c r="B49" s="3"/>
      <c r="C49" s="4"/>
      <c r="D49" s="36"/>
      <c r="E49" s="36"/>
      <c r="F49" s="36"/>
      <c r="G49" s="36"/>
      <c r="H49" s="36"/>
      <c r="I49" s="38"/>
      <c r="J49" s="27"/>
      <c r="K49" s="38"/>
      <c r="L49" s="27"/>
    </row>
    <row r="50" spans="2:13">
      <c r="D50" s="41" t="s">
        <v>109</v>
      </c>
      <c r="E50" s="14">
        <f>SUM(E5:E48)</f>
        <v>5294237085.9300041</v>
      </c>
      <c r="F50" s="14">
        <f>SUM(F5:F48)</f>
        <v>1274751608.0699952</v>
      </c>
      <c r="G50" s="14">
        <f>SUM(G5:G48)</f>
        <v>426514139</v>
      </c>
      <c r="H50" s="14">
        <f>SUM(H5:H48)</f>
        <v>734257114</v>
      </c>
      <c r="I50" s="37" t="s">
        <v>110</v>
      </c>
      <c r="J50" s="27">
        <f>J48</f>
        <v>24799038.730699945</v>
      </c>
      <c r="K50" s="37" t="s">
        <v>111</v>
      </c>
      <c r="L50" s="27">
        <f>SUM(L5:L48)</f>
        <v>417105025.95076507</v>
      </c>
      <c r="M50" s="20">
        <f>SUM(M5:M48)</f>
        <v>14517</v>
      </c>
    </row>
    <row r="51" spans="2:13">
      <c r="D51" s="36"/>
      <c r="E51" s="14"/>
      <c r="F51" s="16">
        <f>F50/E50</f>
        <v>0.2407809826760087</v>
      </c>
      <c r="G51" s="14"/>
      <c r="H51" s="14"/>
      <c r="I51" s="37" t="s">
        <v>112</v>
      </c>
      <c r="J51" s="27">
        <f>SUM(J6:J46)+F5</f>
        <v>832853803.78084469</v>
      </c>
      <c r="K51" s="38"/>
      <c r="L51" s="39"/>
    </row>
    <row r="52" spans="2:13">
      <c r="D52" s="36"/>
      <c r="E52" s="14"/>
      <c r="F52" s="14"/>
      <c r="G52" s="14"/>
      <c r="H52" s="14">
        <f>G50+H50</f>
        <v>1160771253</v>
      </c>
      <c r="I52" s="38"/>
      <c r="J52" s="39"/>
      <c r="K52" s="38"/>
      <c r="L52" s="39"/>
    </row>
    <row r="53" spans="2:13">
      <c r="H53" s="61">
        <f>G50/F50</f>
        <v>0.33458607645590871</v>
      </c>
      <c r="J53" s="18"/>
    </row>
  </sheetData>
  <mergeCells count="18">
    <mergeCell ref="F3:F4"/>
    <mergeCell ref="D1:F1"/>
    <mergeCell ref="G1:H1"/>
    <mergeCell ref="I1:L1"/>
    <mergeCell ref="D2:E2"/>
    <mergeCell ref="F2:L2"/>
    <mergeCell ref="A3:A4"/>
    <mergeCell ref="B3:B4"/>
    <mergeCell ref="C3:C4"/>
    <mergeCell ref="D3:D4"/>
    <mergeCell ref="E3:E4"/>
    <mergeCell ref="M3:M4"/>
    <mergeCell ref="G3:G4"/>
    <mergeCell ref="H3:H4"/>
    <mergeCell ref="I3:I4"/>
    <mergeCell ref="J3:J4"/>
    <mergeCell ref="K3:K4"/>
    <mergeCell ref="L3:L4"/>
  </mergeCells>
  <pageMargins left="0.5" right="0.5" top="0.75" bottom="0.25" header="0.3" footer="0.3"/>
  <pageSetup scale="8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2279-8142-43D7-A1B0-E75471CCB4F3}">
  <sheetPr>
    <tabColor theme="4" tint="0.79998168889431442"/>
    <pageSetUpPr fitToPage="1"/>
  </sheetPr>
  <dimension ref="A1:M46"/>
  <sheetViews>
    <sheetView topLeftCell="A24" workbookViewId="0">
      <selection activeCell="C50" sqref="C50"/>
    </sheetView>
  </sheetViews>
  <sheetFormatPr defaultRowHeight="14.45"/>
  <cols>
    <col min="1" max="1" width="6.5703125" bestFit="1" customWidth="1"/>
    <col min="2" max="2" width="30.85546875" bestFit="1" customWidth="1"/>
    <col min="3" max="4" width="13.140625" bestFit="1" customWidth="1"/>
    <col min="5" max="7" width="12" bestFit="1" customWidth="1"/>
    <col min="8" max="8" width="10.140625" bestFit="1" customWidth="1"/>
    <col min="9" max="9" width="12.7109375" bestFit="1" customWidth="1"/>
    <col min="10" max="10" width="12" bestFit="1" customWidth="1"/>
    <col min="11" max="11" width="13.140625" bestFit="1" customWidth="1"/>
  </cols>
  <sheetData>
    <row r="1" spans="1:13" s="6" customFormat="1" ht="39.6">
      <c r="A1" s="8" t="s">
        <v>8</v>
      </c>
      <c r="B1" s="8" t="s">
        <v>9</v>
      </c>
      <c r="C1" s="8" t="s">
        <v>115</v>
      </c>
      <c r="D1" s="8" t="s">
        <v>116</v>
      </c>
      <c r="E1" s="8" t="s">
        <v>117</v>
      </c>
      <c r="F1" s="8" t="s">
        <v>137</v>
      </c>
      <c r="G1" s="8" t="s">
        <v>119</v>
      </c>
      <c r="H1" s="8" t="s">
        <v>120</v>
      </c>
      <c r="I1" s="8" t="s">
        <v>121</v>
      </c>
      <c r="J1" s="8" t="s">
        <v>122</v>
      </c>
      <c r="K1" s="8" t="s">
        <v>123</v>
      </c>
      <c r="M1"/>
    </row>
    <row r="2" spans="1:13">
      <c r="A2" s="9">
        <v>12000</v>
      </c>
      <c r="B2" s="9" t="str">
        <f>VLOOKUP(A2,'Table 1'!A:B,2,0)</f>
        <v>Administrative Office of the Courts</v>
      </c>
      <c r="C2" s="26">
        <f>_xlfn.XLOOKUP(A2,'[2]Adjusted Table 2 pivot'!$L:$L,'[2]Adjusted Table 2 pivot'!$M:$M)</f>
        <v>20245491</v>
      </c>
      <c r="D2" s="26">
        <f>_xlfn.XLOOKUP(A2,'[2]Adjusted Table 2 pivot'!$L:$L,'[2]Adjusted Table 2 pivot'!$N:$N)</f>
        <v>19620366</v>
      </c>
      <c r="E2" s="26">
        <f>_xlfn.XLOOKUP(A2,'[2]Adjusted Table 2 pivot'!$L:$L,'[2]Adjusted Table 2 pivot'!$O:$O)</f>
        <v>3333521</v>
      </c>
      <c r="F2" s="26">
        <f>_xlfn.XLOOKUP(A2,'[2]Adjusted Table 2 pivot'!$L:$L,'[2]Adjusted Table 2 pivot'!$P:$P)</f>
        <v>5344408</v>
      </c>
      <c r="G2" s="26">
        <f>_xlfn.XLOOKUP(A2,'[2]Adjusted Table 2 pivot'!$L:$L,'[2]Adjusted Table 2 pivot'!$Q:$Q)</f>
        <v>1635802</v>
      </c>
      <c r="H2" s="26">
        <f>_xlfn.XLOOKUP(A2,'[2]Adjusted Table 2 pivot'!$L:$L,'[2]Adjusted Table 2 pivot'!$R:$R)</f>
        <v>0</v>
      </c>
      <c r="I2" s="26">
        <f>_xlfn.XLOOKUP(A2,'[2]Adjusted Table 2 pivot'!$L:$L,'[2]Adjusted Table 2 pivot'!$S:$S)</f>
        <v>0</v>
      </c>
      <c r="J2" s="26">
        <f>_xlfn.XLOOKUP(A2,'[2]Adjusted Table 2 pivot'!$L:$L,'[2]Adjusted Table 2 pivot'!$T:$T)</f>
        <v>2153</v>
      </c>
      <c r="K2" s="26">
        <f>_xlfn.XLOOKUP(A2,'[2]Adjusted Table 2 pivot'!$L:$L,'[2]Adjusted Table 2 pivot'!$U:$U)</f>
        <v>50181741</v>
      </c>
    </row>
    <row r="3" spans="1:13">
      <c r="A3" s="9">
        <v>12001</v>
      </c>
      <c r="B3" s="9" t="str">
        <f>VLOOKUP(A3,'Table 1'!A:B,2,0)</f>
        <v>Indigent Defense</v>
      </c>
      <c r="C3" s="26">
        <f>_xlfn.XLOOKUP(A3,'[2]Adjusted Table 2 pivot'!$L:$L,'[2]Adjusted Table 2 pivot'!$M:$M)</f>
        <v>1512784</v>
      </c>
      <c r="D3" s="26">
        <f>_xlfn.XLOOKUP(A3,'[2]Adjusted Table 2 pivot'!$L:$L,'[2]Adjusted Table 2 pivot'!$N:$N)</f>
        <v>11111562</v>
      </c>
      <c r="E3" s="26">
        <f>_xlfn.XLOOKUP(A3,'[2]Adjusted Table 2 pivot'!$L:$L,'[2]Adjusted Table 2 pivot'!$O:$O)</f>
        <v>51436</v>
      </c>
      <c r="F3" s="26">
        <f>_xlfn.XLOOKUP(A3,'[2]Adjusted Table 2 pivot'!$L:$L,'[2]Adjusted Table 2 pivot'!$P:$P)</f>
        <v>243633</v>
      </c>
      <c r="G3" s="26">
        <f>_xlfn.XLOOKUP(A3,'[2]Adjusted Table 2 pivot'!$L:$L,'[2]Adjusted Table 2 pivot'!$Q:$Q)</f>
        <v>125344</v>
      </c>
      <c r="H3" s="26">
        <f>_xlfn.XLOOKUP(A3,'[2]Adjusted Table 2 pivot'!$L:$L,'[2]Adjusted Table 2 pivot'!$R:$R)</f>
        <v>0</v>
      </c>
      <c r="I3" s="26">
        <f>_xlfn.XLOOKUP(A3,'[2]Adjusted Table 2 pivot'!$L:$L,'[2]Adjusted Table 2 pivot'!$S:$S)</f>
        <v>0</v>
      </c>
      <c r="J3" s="26">
        <f>_xlfn.XLOOKUP(A3,'[2]Adjusted Table 2 pivot'!$L:$L,'[2]Adjusted Table 2 pivot'!$T:$T)</f>
        <v>0</v>
      </c>
      <c r="K3" s="26">
        <f>_xlfn.XLOOKUP(A3,'[2]Adjusted Table 2 pivot'!$L:$L,'[2]Adjusted Table 2 pivot'!$U:$U)</f>
        <v>13044759</v>
      </c>
    </row>
    <row r="4" spans="1:13">
      <c r="A4" s="9">
        <v>13000</v>
      </c>
      <c r="B4" s="9" t="str">
        <f>VLOOKUP(A4,'Table 1'!A:B,2,0)</f>
        <v>Office of the Governor</v>
      </c>
      <c r="C4" s="26">
        <f>_xlfn.XLOOKUP(A4,'[2]Adjusted Table 2 pivot'!$L:$L,'[2]Adjusted Table 2 pivot'!$M:$M)</f>
        <v>23884</v>
      </c>
      <c r="D4" s="26">
        <f>_xlfn.XLOOKUP(A4,'[2]Adjusted Table 2 pivot'!$L:$L,'[2]Adjusted Table 2 pivot'!$N:$N)</f>
        <v>0</v>
      </c>
      <c r="E4" s="26">
        <f>_xlfn.XLOOKUP(A4,'[2]Adjusted Table 2 pivot'!$L:$L,'[2]Adjusted Table 2 pivot'!$O:$O)</f>
        <v>0</v>
      </c>
      <c r="F4" s="26">
        <f>_xlfn.XLOOKUP(A4,'[2]Adjusted Table 2 pivot'!$L:$L,'[2]Adjusted Table 2 pivot'!$P:$P)</f>
        <v>0</v>
      </c>
      <c r="G4" s="26">
        <f>_xlfn.XLOOKUP(A4,'[2]Adjusted Table 2 pivot'!$L:$L,'[2]Adjusted Table 2 pivot'!$Q:$Q)</f>
        <v>0</v>
      </c>
      <c r="H4" s="26">
        <f>_xlfn.XLOOKUP(A4,'[2]Adjusted Table 2 pivot'!$L:$L,'[2]Adjusted Table 2 pivot'!$R:$R)</f>
        <v>0</v>
      </c>
      <c r="I4" s="26">
        <f>_xlfn.XLOOKUP(A4,'[2]Adjusted Table 2 pivot'!$L:$L,'[2]Adjusted Table 2 pivot'!$S:$S)</f>
        <v>0</v>
      </c>
      <c r="J4" s="26">
        <f>_xlfn.XLOOKUP(A4,'[2]Adjusted Table 2 pivot'!$L:$L,'[2]Adjusted Table 2 pivot'!$T:$T)</f>
        <v>0</v>
      </c>
      <c r="K4" s="26">
        <f>_xlfn.XLOOKUP(A4,'[2]Adjusted Table 2 pivot'!$L:$L,'[2]Adjusted Table 2 pivot'!$U:$U)</f>
        <v>23884</v>
      </c>
    </row>
    <row r="5" spans="1:13">
      <c r="A5" s="9">
        <v>13005</v>
      </c>
      <c r="B5" s="9" t="str">
        <f>VLOOKUP(A5,'Table 1'!A:B,2,0)</f>
        <v>State Budget &amp; Management</v>
      </c>
      <c r="C5" s="26">
        <f>_xlfn.XLOOKUP(A5,'[2]Adjusted Table 2 pivot'!$L:$L,'[2]Adjusted Table 2 pivot'!$M:$M)</f>
        <v>230532</v>
      </c>
      <c r="D5" s="26">
        <f>_xlfn.XLOOKUP(A5,'[2]Adjusted Table 2 pivot'!$L:$L,'[2]Adjusted Table 2 pivot'!$N:$N)</f>
        <v>601476</v>
      </c>
      <c r="E5" s="26">
        <f>_xlfn.XLOOKUP(A5,'[2]Adjusted Table 2 pivot'!$L:$L,'[2]Adjusted Table 2 pivot'!$O:$O)</f>
        <v>6291</v>
      </c>
      <c r="F5" s="26">
        <f>_xlfn.XLOOKUP(A5,'[2]Adjusted Table 2 pivot'!$L:$L,'[2]Adjusted Table 2 pivot'!$P:$P)</f>
        <v>1498</v>
      </c>
      <c r="G5" s="26">
        <f>_xlfn.XLOOKUP(A5,'[2]Adjusted Table 2 pivot'!$L:$L,'[2]Adjusted Table 2 pivot'!$Q:$Q)</f>
        <v>50386</v>
      </c>
      <c r="H5" s="26">
        <f>_xlfn.XLOOKUP(A5,'[2]Adjusted Table 2 pivot'!$L:$L,'[2]Adjusted Table 2 pivot'!$R:$R)</f>
        <v>0</v>
      </c>
      <c r="I5" s="26">
        <f>_xlfn.XLOOKUP(A5,'[2]Adjusted Table 2 pivot'!$L:$L,'[2]Adjusted Table 2 pivot'!$S:$S)</f>
        <v>0</v>
      </c>
      <c r="J5" s="26">
        <f>_xlfn.XLOOKUP(A5,'[2]Adjusted Table 2 pivot'!$L:$L,'[2]Adjusted Table 2 pivot'!$T:$T)</f>
        <v>0</v>
      </c>
      <c r="K5" s="26">
        <f>_xlfn.XLOOKUP(A5,'[2]Adjusted Table 2 pivot'!$L:$L,'[2]Adjusted Table 2 pivot'!$U:$U)</f>
        <v>890183</v>
      </c>
    </row>
    <row r="6" spans="1:13">
      <c r="A6" s="9">
        <v>13050</v>
      </c>
      <c r="B6" s="9" t="str">
        <f>VLOOKUP(A6,'Table 1'!A:B,2,0)</f>
        <v>Military &amp; Veterans Affairs</v>
      </c>
      <c r="C6" s="26">
        <f>_xlfn.XLOOKUP(A6,'[2]Adjusted Table 2 pivot'!$L:$L,'[2]Adjusted Table 2 pivot'!$M:$M)</f>
        <v>24043</v>
      </c>
      <c r="D6" s="26">
        <f>_xlfn.XLOOKUP(A6,'[2]Adjusted Table 2 pivot'!$L:$L,'[2]Adjusted Table 2 pivot'!$N:$N)</f>
        <v>1226413</v>
      </c>
      <c r="E6" s="26">
        <f>_xlfn.XLOOKUP(A6,'[2]Adjusted Table 2 pivot'!$L:$L,'[2]Adjusted Table 2 pivot'!$O:$O)</f>
        <v>16723</v>
      </c>
      <c r="F6" s="26">
        <f>_xlfn.XLOOKUP(A6,'[2]Adjusted Table 2 pivot'!$L:$L,'[2]Adjusted Table 2 pivot'!$P:$P)</f>
        <v>28157</v>
      </c>
      <c r="G6" s="26">
        <f>_xlfn.XLOOKUP(A6,'[2]Adjusted Table 2 pivot'!$L:$L,'[2]Adjusted Table 2 pivot'!$Q:$Q)</f>
        <v>6015</v>
      </c>
      <c r="H6" s="26">
        <f>_xlfn.XLOOKUP(A6,'[2]Adjusted Table 2 pivot'!$L:$L,'[2]Adjusted Table 2 pivot'!$R:$R)</f>
        <v>0</v>
      </c>
      <c r="I6" s="26">
        <f>_xlfn.XLOOKUP(A6,'[2]Adjusted Table 2 pivot'!$L:$L,'[2]Adjusted Table 2 pivot'!$S:$S)</f>
        <v>0</v>
      </c>
      <c r="J6" s="26">
        <f>_xlfn.XLOOKUP(A6,'[2]Adjusted Table 2 pivot'!$L:$L,'[2]Adjusted Table 2 pivot'!$T:$T)</f>
        <v>0</v>
      </c>
      <c r="K6" s="26">
        <f>_xlfn.XLOOKUP(A6,'[2]Adjusted Table 2 pivot'!$L:$L,'[2]Adjusted Table 2 pivot'!$U:$U)</f>
        <v>1301351</v>
      </c>
    </row>
    <row r="7" spans="1:13">
      <c r="A7" s="9">
        <v>13100</v>
      </c>
      <c r="B7" s="9" t="str">
        <f>VLOOKUP(A7,'Table 1'!A:B,2,0)</f>
        <v>Office of the Lt. Governor</v>
      </c>
      <c r="C7" s="26">
        <f>_xlfn.XLOOKUP(A7,'[2]Adjusted Table 2 pivot'!$L:$L,'[2]Adjusted Table 2 pivot'!$M:$M)</f>
        <v>124</v>
      </c>
      <c r="D7" s="26">
        <f>_xlfn.XLOOKUP(A7,'[2]Adjusted Table 2 pivot'!$L:$L,'[2]Adjusted Table 2 pivot'!$N:$N)</f>
        <v>0</v>
      </c>
      <c r="E7" s="26">
        <f>_xlfn.XLOOKUP(A7,'[2]Adjusted Table 2 pivot'!$L:$L,'[2]Adjusted Table 2 pivot'!$O:$O)</f>
        <v>0</v>
      </c>
      <c r="F7" s="26">
        <f>_xlfn.XLOOKUP(A7,'[2]Adjusted Table 2 pivot'!$L:$L,'[2]Adjusted Table 2 pivot'!$P:$P)</f>
        <v>0</v>
      </c>
      <c r="G7" s="26">
        <f>_xlfn.XLOOKUP(A7,'[2]Adjusted Table 2 pivot'!$L:$L,'[2]Adjusted Table 2 pivot'!$Q:$Q)</f>
        <v>0</v>
      </c>
      <c r="H7" s="26">
        <f>_xlfn.XLOOKUP(A7,'[2]Adjusted Table 2 pivot'!$L:$L,'[2]Adjusted Table 2 pivot'!$R:$R)</f>
        <v>0</v>
      </c>
      <c r="I7" s="26">
        <f>_xlfn.XLOOKUP(A7,'[2]Adjusted Table 2 pivot'!$L:$L,'[2]Adjusted Table 2 pivot'!$S:$S)</f>
        <v>0</v>
      </c>
      <c r="J7" s="26">
        <f>_xlfn.XLOOKUP(A7,'[2]Adjusted Table 2 pivot'!$L:$L,'[2]Adjusted Table 2 pivot'!$T:$T)</f>
        <v>0</v>
      </c>
      <c r="K7" s="26">
        <f>_xlfn.XLOOKUP(A7,'[2]Adjusted Table 2 pivot'!$L:$L,'[2]Adjusted Table 2 pivot'!$U:$U)</f>
        <v>124</v>
      </c>
    </row>
    <row r="8" spans="1:13">
      <c r="A8" s="9">
        <v>13200</v>
      </c>
      <c r="B8" s="9" t="str">
        <f>VLOOKUP(A8,'Table 1'!A:B,2,0)</f>
        <v>Secretary of State</v>
      </c>
      <c r="C8" s="26">
        <f>_xlfn.XLOOKUP(A8,'[2]Adjusted Table 2 pivot'!$L:$L,'[2]Adjusted Table 2 pivot'!$M:$M)</f>
        <v>267287</v>
      </c>
      <c r="D8" s="26">
        <f>_xlfn.XLOOKUP(A8,'[2]Adjusted Table 2 pivot'!$L:$L,'[2]Adjusted Table 2 pivot'!$N:$N)</f>
        <v>1401181</v>
      </c>
      <c r="E8" s="26">
        <f>_xlfn.XLOOKUP(A8,'[2]Adjusted Table 2 pivot'!$L:$L,'[2]Adjusted Table 2 pivot'!$O:$O)</f>
        <v>55099</v>
      </c>
      <c r="F8" s="26">
        <f>_xlfn.XLOOKUP(A8,'[2]Adjusted Table 2 pivot'!$L:$L,'[2]Adjusted Table 2 pivot'!$P:$P)</f>
        <v>297160</v>
      </c>
      <c r="G8" s="26">
        <f>_xlfn.XLOOKUP(A8,'[2]Adjusted Table 2 pivot'!$L:$L,'[2]Adjusted Table 2 pivot'!$Q:$Q)</f>
        <v>9400</v>
      </c>
      <c r="H8" s="26">
        <f>_xlfn.XLOOKUP(A8,'[2]Adjusted Table 2 pivot'!$L:$L,'[2]Adjusted Table 2 pivot'!$R:$R)</f>
        <v>0</v>
      </c>
      <c r="I8" s="26">
        <f>_xlfn.XLOOKUP(A8,'[2]Adjusted Table 2 pivot'!$L:$L,'[2]Adjusted Table 2 pivot'!$S:$S)</f>
        <v>0</v>
      </c>
      <c r="J8" s="26">
        <f>_xlfn.XLOOKUP(A8,'[2]Adjusted Table 2 pivot'!$L:$L,'[2]Adjusted Table 2 pivot'!$T:$T)</f>
        <v>0</v>
      </c>
      <c r="K8" s="26">
        <f>_xlfn.XLOOKUP(A8,'[2]Adjusted Table 2 pivot'!$L:$L,'[2]Adjusted Table 2 pivot'!$U:$U)</f>
        <v>2030127</v>
      </c>
    </row>
    <row r="9" spans="1:13">
      <c r="A9" s="9">
        <v>13300</v>
      </c>
      <c r="B9" s="9" t="str">
        <f>VLOOKUP(A9,'Table 1'!A:B,2,0)</f>
        <v>State Auditor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</row>
    <row r="10" spans="1:13">
      <c r="A10" s="9">
        <v>13410</v>
      </c>
      <c r="B10" s="9" t="str">
        <f>VLOOKUP(A10,'Table 1'!A:B,2,0)</f>
        <v>State Treasurer</v>
      </c>
      <c r="C10" s="26">
        <f>_xlfn.XLOOKUP(A10,'[2]Adjusted Table 2 pivot'!$L:$L,'[2]Adjusted Table 2 pivot'!$M:$M)</f>
        <v>10487274</v>
      </c>
      <c r="D10" s="26">
        <f>_xlfn.XLOOKUP(A10,'[2]Adjusted Table 2 pivot'!$L:$L,'[2]Adjusted Table 2 pivot'!$N:$N)</f>
        <v>927849</v>
      </c>
      <c r="E10" s="26">
        <f>_xlfn.XLOOKUP(A10,'[2]Adjusted Table 2 pivot'!$L:$L,'[2]Adjusted Table 2 pivot'!$O:$O)</f>
        <v>0</v>
      </c>
      <c r="F10" s="26">
        <f>_xlfn.XLOOKUP(A10,'[2]Adjusted Table 2 pivot'!$L:$L,'[2]Adjusted Table 2 pivot'!$P:$P)</f>
        <v>0</v>
      </c>
      <c r="G10" s="26">
        <f>_xlfn.XLOOKUP(A10,'[2]Adjusted Table 2 pivot'!$L:$L,'[2]Adjusted Table 2 pivot'!$Q:$Q)</f>
        <v>0</v>
      </c>
      <c r="H10" s="26">
        <f>_xlfn.XLOOKUP(A10,'[2]Adjusted Table 2 pivot'!$L:$L,'[2]Adjusted Table 2 pivot'!$R:$R)</f>
        <v>0</v>
      </c>
      <c r="I10" s="26">
        <f>_xlfn.XLOOKUP(A10,'[2]Adjusted Table 2 pivot'!$L:$L,'[2]Adjusted Table 2 pivot'!$S:$S)</f>
        <v>0</v>
      </c>
      <c r="J10" s="26">
        <f>_xlfn.XLOOKUP(A10,'[2]Adjusted Table 2 pivot'!$L:$L,'[2]Adjusted Table 2 pivot'!$T:$T)</f>
        <v>0</v>
      </c>
      <c r="K10" s="26">
        <f>_xlfn.XLOOKUP(A10,'[2]Adjusted Table 2 pivot'!$L:$L,'[2]Adjusted Table 2 pivot'!$U:$U)</f>
        <v>11415123</v>
      </c>
    </row>
    <row r="11" spans="1:13">
      <c r="A11" s="9">
        <v>13510</v>
      </c>
      <c r="B11" s="9" t="str">
        <f>VLOOKUP(A11,'Table 1'!A:B,2,0)</f>
        <v>Public Instruction</v>
      </c>
      <c r="C11" s="26">
        <f>_xlfn.XLOOKUP(A11,'[2]Adjusted Table 2 pivot'!$L:$L,'[2]Adjusted Table 2 pivot'!$M:$M)</f>
        <v>1503103</v>
      </c>
      <c r="D11" s="26">
        <f>_xlfn.XLOOKUP(A11,'[2]Adjusted Table 2 pivot'!$L:$L,'[2]Adjusted Table 2 pivot'!$N:$N)</f>
        <v>4695085</v>
      </c>
      <c r="E11" s="26">
        <f>_xlfn.XLOOKUP(A11,'[2]Adjusted Table 2 pivot'!$L:$L,'[2]Adjusted Table 2 pivot'!$O:$O)</f>
        <v>115822</v>
      </c>
      <c r="F11" s="26">
        <f>_xlfn.XLOOKUP(A11,'[2]Adjusted Table 2 pivot'!$L:$L,'[2]Adjusted Table 2 pivot'!$P:$P)</f>
        <v>1800620</v>
      </c>
      <c r="G11" s="26">
        <f>_xlfn.XLOOKUP(A11,'[2]Adjusted Table 2 pivot'!$L:$L,'[2]Adjusted Table 2 pivot'!$Q:$Q)</f>
        <v>176660</v>
      </c>
      <c r="H11" s="26">
        <f>_xlfn.XLOOKUP(A11,'[2]Adjusted Table 2 pivot'!$L:$L,'[2]Adjusted Table 2 pivot'!$R:$R)</f>
        <v>0</v>
      </c>
      <c r="I11" s="26">
        <f>_xlfn.XLOOKUP(A11,'[2]Adjusted Table 2 pivot'!$L:$L,'[2]Adjusted Table 2 pivot'!$S:$S)</f>
        <v>0</v>
      </c>
      <c r="J11" s="26">
        <f>_xlfn.XLOOKUP(A11,'[2]Adjusted Table 2 pivot'!$L:$L,'[2]Adjusted Table 2 pivot'!$T:$T)</f>
        <v>0</v>
      </c>
      <c r="K11" s="26">
        <f>_xlfn.XLOOKUP(A11,'[2]Adjusted Table 2 pivot'!$L:$L,'[2]Adjusted Table 2 pivot'!$U:$U)</f>
        <v>8291290</v>
      </c>
    </row>
    <row r="12" spans="1:13">
      <c r="A12" s="9">
        <v>13600</v>
      </c>
      <c r="B12" s="9" t="str">
        <f>VLOOKUP(A12,'Table 1'!A:B,2,0)</f>
        <v>Justice</v>
      </c>
      <c r="C12" s="26">
        <f>_xlfn.XLOOKUP(A12,'[2]Adjusted Table 2 pivot'!$L:$L,'[2]Adjusted Table 2 pivot'!$M:$M)</f>
        <v>79843107</v>
      </c>
      <c r="D12" s="26">
        <f>_xlfn.XLOOKUP(A12,'[2]Adjusted Table 2 pivot'!$L:$L,'[2]Adjusted Table 2 pivot'!$N:$N)</f>
        <v>4540266</v>
      </c>
      <c r="E12" s="26">
        <f>_xlfn.XLOOKUP(A12,'[2]Adjusted Table 2 pivot'!$L:$L,'[2]Adjusted Table 2 pivot'!$O:$O)</f>
        <v>675094</v>
      </c>
      <c r="F12" s="26">
        <f>_xlfn.XLOOKUP(A12,'[2]Adjusted Table 2 pivot'!$L:$L,'[2]Adjusted Table 2 pivot'!$P:$P)</f>
        <v>881686</v>
      </c>
      <c r="G12" s="26">
        <f>_xlfn.XLOOKUP(A12,'[2]Adjusted Table 2 pivot'!$L:$L,'[2]Adjusted Table 2 pivot'!$Q:$Q)</f>
        <v>219</v>
      </c>
      <c r="H12" s="26">
        <f>_xlfn.XLOOKUP(A12,'[2]Adjusted Table 2 pivot'!$L:$L,'[2]Adjusted Table 2 pivot'!$R:$R)</f>
        <v>0</v>
      </c>
      <c r="I12" s="26">
        <f>_xlfn.XLOOKUP(A12,'[2]Adjusted Table 2 pivot'!$L:$L,'[2]Adjusted Table 2 pivot'!$S:$S)</f>
        <v>0</v>
      </c>
      <c r="J12" s="26">
        <f>_xlfn.XLOOKUP(A12,'[2]Adjusted Table 2 pivot'!$L:$L,'[2]Adjusted Table 2 pivot'!$T:$T)</f>
        <v>0</v>
      </c>
      <c r="K12" s="26">
        <f>_xlfn.XLOOKUP(A12,'[2]Adjusted Table 2 pivot'!$L:$L,'[2]Adjusted Table 2 pivot'!$U:$U)</f>
        <v>85940372</v>
      </c>
    </row>
    <row r="13" spans="1:13">
      <c r="A13" s="9">
        <v>13700</v>
      </c>
      <c r="B13" s="9" t="str">
        <f>VLOOKUP(A13,'Table 1'!A:B,2,0)</f>
        <v>Agriculture &amp; Consumer Services</v>
      </c>
      <c r="C13" s="26">
        <f>_xlfn.XLOOKUP(A13,'[2]Adjusted Table 2 pivot'!$L:$L,'[2]Adjusted Table 2 pivot'!$M:$M)</f>
        <v>5209121</v>
      </c>
      <c r="D13" s="26">
        <f>_xlfn.XLOOKUP(A13,'[2]Adjusted Table 2 pivot'!$L:$L,'[2]Adjusted Table 2 pivot'!$N:$N)</f>
        <v>3306064</v>
      </c>
      <c r="E13" s="26">
        <f>_xlfn.XLOOKUP(A13,'[2]Adjusted Table 2 pivot'!$L:$L,'[2]Adjusted Table 2 pivot'!$O:$O)</f>
        <v>483982</v>
      </c>
      <c r="F13" s="26">
        <f>_xlfn.XLOOKUP(A13,'[2]Adjusted Table 2 pivot'!$L:$L,'[2]Adjusted Table 2 pivot'!$P:$P)</f>
        <v>3048420</v>
      </c>
      <c r="G13" s="26">
        <f>_xlfn.XLOOKUP(A13,'[2]Adjusted Table 2 pivot'!$L:$L,'[2]Adjusted Table 2 pivot'!$Q:$Q)</f>
        <v>593377</v>
      </c>
      <c r="H13" s="26">
        <f>_xlfn.XLOOKUP(A13,'[2]Adjusted Table 2 pivot'!$L:$L,'[2]Adjusted Table 2 pivot'!$R:$R)</f>
        <v>0</v>
      </c>
      <c r="I13" s="26">
        <f>_xlfn.XLOOKUP(A13,'[2]Adjusted Table 2 pivot'!$L:$L,'[2]Adjusted Table 2 pivot'!$S:$S)</f>
        <v>0</v>
      </c>
      <c r="J13" s="26">
        <f>_xlfn.XLOOKUP(A13,'[2]Adjusted Table 2 pivot'!$L:$L,'[2]Adjusted Table 2 pivot'!$T:$T)</f>
        <v>0</v>
      </c>
      <c r="K13" s="26">
        <f>_xlfn.XLOOKUP(A13,'[2]Adjusted Table 2 pivot'!$L:$L,'[2]Adjusted Table 2 pivot'!$U:$U)</f>
        <v>12640964</v>
      </c>
    </row>
    <row r="14" spans="1:13">
      <c r="A14" s="9">
        <v>13800</v>
      </c>
      <c r="B14" s="9" t="str">
        <f>VLOOKUP(A14,'Table 1'!A:B,2,0)</f>
        <v>Labor</v>
      </c>
      <c r="C14" s="26">
        <f>_xlfn.XLOOKUP(A14,'[2]Adjusted Table 2 pivot'!$L:$L,'[2]Adjusted Table 2 pivot'!$M:$M)</f>
        <v>4871395</v>
      </c>
      <c r="D14" s="26">
        <f>_xlfn.XLOOKUP(A14,'[2]Adjusted Table 2 pivot'!$L:$L,'[2]Adjusted Table 2 pivot'!$N:$N)</f>
        <v>1872078</v>
      </c>
      <c r="E14" s="26">
        <f>_xlfn.XLOOKUP(A14,'[2]Adjusted Table 2 pivot'!$L:$L,'[2]Adjusted Table 2 pivot'!$O:$O)</f>
        <v>38228</v>
      </c>
      <c r="F14" s="26">
        <f>_xlfn.XLOOKUP(A14,'[2]Adjusted Table 2 pivot'!$L:$L,'[2]Adjusted Table 2 pivot'!$P:$P)</f>
        <v>727179</v>
      </c>
      <c r="G14" s="26">
        <f>_xlfn.XLOOKUP(A14,'[2]Adjusted Table 2 pivot'!$L:$L,'[2]Adjusted Table 2 pivot'!$Q:$Q)</f>
        <v>26235</v>
      </c>
      <c r="H14" s="26">
        <f>_xlfn.XLOOKUP(A14,'[2]Adjusted Table 2 pivot'!$L:$L,'[2]Adjusted Table 2 pivot'!$R:$R)</f>
        <v>0</v>
      </c>
      <c r="I14" s="26">
        <f>_xlfn.XLOOKUP(A14,'[2]Adjusted Table 2 pivot'!$L:$L,'[2]Adjusted Table 2 pivot'!$S:$S)</f>
        <v>0</v>
      </c>
      <c r="J14" s="26">
        <f>_xlfn.XLOOKUP(A14,'[2]Adjusted Table 2 pivot'!$L:$L,'[2]Adjusted Table 2 pivot'!$T:$T)</f>
        <v>0</v>
      </c>
      <c r="K14" s="26">
        <f>_xlfn.XLOOKUP(A14,'[2]Adjusted Table 2 pivot'!$L:$L,'[2]Adjusted Table 2 pivot'!$U:$U)</f>
        <v>7535115</v>
      </c>
    </row>
    <row r="15" spans="1:13">
      <c r="A15" s="9">
        <v>13900</v>
      </c>
      <c r="B15" s="9" t="str">
        <f>VLOOKUP(A15,'Table 1'!A:B,2,0)</f>
        <v>Insurance</v>
      </c>
      <c r="C15" s="26">
        <f>_xlfn.XLOOKUP(A15,'[2]Adjusted Table 2 pivot'!$L:$L,'[2]Adjusted Table 2 pivot'!$M:$M)</f>
        <v>902</v>
      </c>
      <c r="D15" s="26">
        <f>_xlfn.XLOOKUP(A15,'[2]Adjusted Table 2 pivot'!$L:$L,'[2]Adjusted Table 2 pivot'!$N:$N)</f>
        <v>0</v>
      </c>
      <c r="E15" s="26">
        <f>_xlfn.XLOOKUP(A15,'[2]Adjusted Table 2 pivot'!$L:$L,'[2]Adjusted Table 2 pivot'!$O:$O)</f>
        <v>0</v>
      </c>
      <c r="F15" s="26">
        <f>_xlfn.XLOOKUP(A15,'[2]Adjusted Table 2 pivot'!$L:$L,'[2]Adjusted Table 2 pivot'!$P:$P)</f>
        <v>0</v>
      </c>
      <c r="G15" s="26">
        <f>_xlfn.XLOOKUP(A15,'[2]Adjusted Table 2 pivot'!$L:$L,'[2]Adjusted Table 2 pivot'!$Q:$Q)</f>
        <v>175</v>
      </c>
      <c r="H15" s="26">
        <f>_xlfn.XLOOKUP(A15,'[2]Adjusted Table 2 pivot'!$L:$L,'[2]Adjusted Table 2 pivot'!$R:$R)</f>
        <v>0</v>
      </c>
      <c r="I15" s="26">
        <f>_xlfn.XLOOKUP(A15,'[2]Adjusted Table 2 pivot'!$L:$L,'[2]Adjusted Table 2 pivot'!$S:$S)</f>
        <v>0</v>
      </c>
      <c r="J15" s="26">
        <f>_xlfn.XLOOKUP(A15,'[2]Adjusted Table 2 pivot'!$L:$L,'[2]Adjusted Table 2 pivot'!$T:$T)</f>
        <v>0</v>
      </c>
      <c r="K15" s="26">
        <f>_xlfn.XLOOKUP(A15,'[2]Adjusted Table 2 pivot'!$L:$L,'[2]Adjusted Table 2 pivot'!$U:$U)</f>
        <v>1077</v>
      </c>
    </row>
    <row r="16" spans="1:13">
      <c r="A16" s="9">
        <v>13902</v>
      </c>
      <c r="B16" s="9" t="str">
        <f>VLOOKUP(A16,'Table 1'!A:B,2,0)</f>
        <v>Industrial Commission</v>
      </c>
      <c r="C16" s="26">
        <f>_xlfn.XLOOKUP(A16,'[2]Adjusted Table 2 pivot'!$L:$L,'[2]Adjusted Table 2 pivot'!$M:$M)</f>
        <v>2813570</v>
      </c>
      <c r="D16" s="26">
        <f>_xlfn.XLOOKUP(A16,'[2]Adjusted Table 2 pivot'!$L:$L,'[2]Adjusted Table 2 pivot'!$N:$N)</f>
        <v>2297837</v>
      </c>
      <c r="E16" s="26">
        <f>_xlfn.XLOOKUP(A16,'[2]Adjusted Table 2 pivot'!$L:$L,'[2]Adjusted Table 2 pivot'!$O:$O)</f>
        <v>42966</v>
      </c>
      <c r="F16" s="26">
        <f>_xlfn.XLOOKUP(A16,'[2]Adjusted Table 2 pivot'!$L:$L,'[2]Adjusted Table 2 pivot'!$P:$P)</f>
        <v>40722</v>
      </c>
      <c r="G16" s="26">
        <f>_xlfn.XLOOKUP(A16,'[2]Adjusted Table 2 pivot'!$L:$L,'[2]Adjusted Table 2 pivot'!$Q:$Q)</f>
        <v>160799</v>
      </c>
      <c r="H16" s="26">
        <f>_xlfn.XLOOKUP(A16,'[2]Adjusted Table 2 pivot'!$L:$L,'[2]Adjusted Table 2 pivot'!$R:$R)</f>
        <v>0</v>
      </c>
      <c r="I16" s="26">
        <f>_xlfn.XLOOKUP(A16,'[2]Adjusted Table 2 pivot'!$L:$L,'[2]Adjusted Table 2 pivot'!$S:$S)</f>
        <v>0</v>
      </c>
      <c r="J16" s="26">
        <f>_xlfn.XLOOKUP(A16,'[2]Adjusted Table 2 pivot'!$L:$L,'[2]Adjusted Table 2 pivot'!$T:$T)</f>
        <v>0</v>
      </c>
      <c r="K16" s="26">
        <f>_xlfn.XLOOKUP(A16,'[2]Adjusted Table 2 pivot'!$L:$L,'[2]Adjusted Table 2 pivot'!$U:$U)</f>
        <v>5355894</v>
      </c>
    </row>
    <row r="17" spans="1:11">
      <c r="A17" s="9">
        <v>14100</v>
      </c>
      <c r="B17" s="9" t="str">
        <f>VLOOKUP(A17,'Table 1'!A:B,2,0)</f>
        <v>Adminsitration</v>
      </c>
      <c r="C17" s="26">
        <f>_xlfn.XLOOKUP(A17,'[2]Adjusted Table 2 pivot'!$L:$L,'[2]Adjusted Table 2 pivot'!$M:$M)</f>
        <v>727892</v>
      </c>
      <c r="D17" s="26">
        <f>_xlfn.XLOOKUP(A17,'[2]Adjusted Table 2 pivot'!$L:$L,'[2]Adjusted Table 2 pivot'!$N:$N)</f>
        <v>3162840</v>
      </c>
      <c r="E17" s="26">
        <f>_xlfn.XLOOKUP(A17,'[2]Adjusted Table 2 pivot'!$L:$L,'[2]Adjusted Table 2 pivot'!$O:$O)</f>
        <v>71132</v>
      </c>
      <c r="F17" s="26">
        <f>_xlfn.XLOOKUP(A17,'[2]Adjusted Table 2 pivot'!$L:$L,'[2]Adjusted Table 2 pivot'!$P:$P)</f>
        <v>5374</v>
      </c>
      <c r="G17" s="26">
        <f>_xlfn.XLOOKUP(A17,'[2]Adjusted Table 2 pivot'!$L:$L,'[2]Adjusted Table 2 pivot'!$Q:$Q)</f>
        <v>388109</v>
      </c>
      <c r="H17" s="26">
        <f>_xlfn.XLOOKUP(A17,'[2]Adjusted Table 2 pivot'!$L:$L,'[2]Adjusted Table 2 pivot'!$R:$R)</f>
        <v>0</v>
      </c>
      <c r="I17" s="26">
        <f>_xlfn.XLOOKUP(A17,'[2]Adjusted Table 2 pivot'!$L:$L,'[2]Adjusted Table 2 pivot'!$S:$S)</f>
        <v>0</v>
      </c>
      <c r="J17" s="26">
        <f>_xlfn.XLOOKUP(A17,'[2]Adjusted Table 2 pivot'!$L:$L,'[2]Adjusted Table 2 pivot'!$T:$T)</f>
        <v>0</v>
      </c>
      <c r="K17" s="26">
        <f>_xlfn.XLOOKUP(A17,'[2]Adjusted Table 2 pivot'!$L:$L,'[2]Adjusted Table 2 pivot'!$U:$U)</f>
        <v>4355347</v>
      </c>
    </row>
    <row r="18" spans="1:11">
      <c r="A18" s="9">
        <v>14111</v>
      </c>
      <c r="B18" s="9" t="str">
        <f>VLOOKUP(A18,'Table 1'!A:B,2,0)</f>
        <v>State Human Resources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1:11">
      <c r="A19" s="9">
        <v>14160</v>
      </c>
      <c r="B19" s="9" t="str">
        <f>VLOOKUP(A19,'Table 1'!A:B,2,0)</f>
        <v>State Controller</v>
      </c>
      <c r="C19" s="26">
        <f>_xlfn.XLOOKUP(A19,'[2]Adjusted Table 2 pivot'!$L:$L,'[2]Adjusted Table 2 pivot'!$M:$M)</f>
        <v>7500</v>
      </c>
      <c r="D19" s="26">
        <f>_xlfn.XLOOKUP(A19,'[2]Adjusted Table 2 pivot'!$L:$L,'[2]Adjusted Table 2 pivot'!$N:$N)</f>
        <v>1293183</v>
      </c>
      <c r="E19" s="26">
        <f>_xlfn.XLOOKUP(A19,'[2]Adjusted Table 2 pivot'!$L:$L,'[2]Adjusted Table 2 pivot'!$O:$O)</f>
        <v>0</v>
      </c>
      <c r="F19" s="26">
        <f>_xlfn.XLOOKUP(A19,'[2]Adjusted Table 2 pivot'!$L:$L,'[2]Adjusted Table 2 pivot'!$P:$P)</f>
        <v>197500</v>
      </c>
      <c r="G19" s="26">
        <f>_xlfn.XLOOKUP(A19,'[2]Adjusted Table 2 pivot'!$L:$L,'[2]Adjusted Table 2 pivot'!$Q:$Q)</f>
        <v>0</v>
      </c>
      <c r="H19" s="26">
        <f>_xlfn.XLOOKUP(A19,'[2]Adjusted Table 2 pivot'!$L:$L,'[2]Adjusted Table 2 pivot'!$R:$R)</f>
        <v>0</v>
      </c>
      <c r="I19" s="26">
        <f>_xlfn.XLOOKUP(A19,'[2]Adjusted Table 2 pivot'!$L:$L,'[2]Adjusted Table 2 pivot'!$S:$S)</f>
        <v>0</v>
      </c>
      <c r="J19" s="26">
        <f>_xlfn.XLOOKUP(A19,'[2]Adjusted Table 2 pivot'!$L:$L,'[2]Adjusted Table 2 pivot'!$T:$T)</f>
        <v>0</v>
      </c>
      <c r="K19" s="26">
        <f>_xlfn.XLOOKUP(A19,'[2]Adjusted Table 2 pivot'!$L:$L,'[2]Adjusted Table 2 pivot'!$U:$U)</f>
        <v>1498183</v>
      </c>
    </row>
    <row r="20" spans="1:11">
      <c r="A20" s="9">
        <v>14300</v>
      </c>
      <c r="B20" s="9" t="str">
        <f>VLOOKUP(A20,'Table 1'!A:B,2,0)</f>
        <v>Environmental Quality</v>
      </c>
      <c r="C20" s="26">
        <f>_xlfn.XLOOKUP(A20,'[2]Adjusted Table 2 pivot'!$L:$L,'[2]Adjusted Table 2 pivot'!$M:$M)</f>
        <v>1410286</v>
      </c>
      <c r="D20" s="26">
        <f>_xlfn.XLOOKUP(A20,'[2]Adjusted Table 2 pivot'!$L:$L,'[2]Adjusted Table 2 pivot'!$N:$N)</f>
        <v>5799480</v>
      </c>
      <c r="E20" s="26">
        <f>_xlfn.XLOOKUP(A20,'[2]Adjusted Table 2 pivot'!$L:$L,'[2]Adjusted Table 2 pivot'!$O:$O)</f>
        <v>905981</v>
      </c>
      <c r="F20" s="26">
        <f>_xlfn.XLOOKUP(A20,'[2]Adjusted Table 2 pivot'!$L:$L,'[2]Adjusted Table 2 pivot'!$P:$P)</f>
        <v>1973163</v>
      </c>
      <c r="G20" s="26">
        <f>_xlfn.XLOOKUP(A20,'[2]Adjusted Table 2 pivot'!$L:$L,'[2]Adjusted Table 2 pivot'!$Q:$Q)</f>
        <v>1665269</v>
      </c>
      <c r="H20" s="26">
        <f>_xlfn.XLOOKUP(A20,'[2]Adjusted Table 2 pivot'!$L:$L,'[2]Adjusted Table 2 pivot'!$R:$R)</f>
        <v>0</v>
      </c>
      <c r="I20" s="26">
        <f>_xlfn.XLOOKUP(A20,'[2]Adjusted Table 2 pivot'!$L:$L,'[2]Adjusted Table 2 pivot'!$S:$S)</f>
        <v>0</v>
      </c>
      <c r="J20" s="26">
        <f>_xlfn.XLOOKUP(A20,'[2]Adjusted Table 2 pivot'!$L:$L,'[2]Adjusted Table 2 pivot'!$T:$T)</f>
        <v>1364695</v>
      </c>
      <c r="K20" s="26">
        <f>_xlfn.XLOOKUP(A20,'[2]Adjusted Table 2 pivot'!$L:$L,'[2]Adjusted Table 2 pivot'!$U:$U)</f>
        <v>13118874</v>
      </c>
    </row>
    <row r="21" spans="1:11">
      <c r="A21" s="9">
        <v>14350</v>
      </c>
      <c r="B21" s="9" t="str">
        <f>VLOOKUP(A21,'Table 1'!A:B,2,0)</f>
        <v>Wildlife Resources</v>
      </c>
      <c r="C21" s="26">
        <f>_xlfn.XLOOKUP(A21,'[2]Adjusted Table 2 pivot'!$L:$L,'[2]Adjusted Table 2 pivot'!$M:$M)</f>
        <v>34888</v>
      </c>
      <c r="D21" s="26">
        <f>_xlfn.XLOOKUP(A21,'[2]Adjusted Table 2 pivot'!$L:$L,'[2]Adjusted Table 2 pivot'!$N:$N)</f>
        <v>1212375</v>
      </c>
      <c r="E21" s="26">
        <f>_xlfn.XLOOKUP(A21,'[2]Adjusted Table 2 pivot'!$L:$L,'[2]Adjusted Table 2 pivot'!$O:$O)</f>
        <v>559126</v>
      </c>
      <c r="F21" s="26">
        <f>_xlfn.XLOOKUP(A21,'[2]Adjusted Table 2 pivot'!$L:$L,'[2]Adjusted Table 2 pivot'!$P:$P)</f>
        <v>1860231</v>
      </c>
      <c r="G21" s="26">
        <f>_xlfn.XLOOKUP(A21,'[2]Adjusted Table 2 pivot'!$L:$L,'[2]Adjusted Table 2 pivot'!$Q:$Q)</f>
        <v>237089</v>
      </c>
      <c r="H21" s="26">
        <f>_xlfn.XLOOKUP(A21,'[2]Adjusted Table 2 pivot'!$L:$L,'[2]Adjusted Table 2 pivot'!$R:$R)</f>
        <v>150</v>
      </c>
      <c r="I21" s="26">
        <f>_xlfn.XLOOKUP(A21,'[2]Adjusted Table 2 pivot'!$L:$L,'[2]Adjusted Table 2 pivot'!$S:$S)</f>
        <v>0</v>
      </c>
      <c r="J21" s="26">
        <f>_xlfn.XLOOKUP(A21,'[2]Adjusted Table 2 pivot'!$L:$L,'[2]Adjusted Table 2 pivot'!$T:$T)</f>
        <v>0</v>
      </c>
      <c r="K21" s="26">
        <f>_xlfn.XLOOKUP(A21,'[2]Adjusted Table 2 pivot'!$L:$L,'[2]Adjusted Table 2 pivot'!$U:$U)</f>
        <v>3903859</v>
      </c>
    </row>
    <row r="22" spans="1:11">
      <c r="A22" s="9">
        <v>14410</v>
      </c>
      <c r="B22" s="9" t="str">
        <f>VLOOKUP(A22,'Table 1'!A:B,2,0)</f>
        <v>DHHS-Central Management</v>
      </c>
      <c r="C22" s="26">
        <f>_xlfn.XLOOKUP(A22,'[2]Adjusted Table 2 pivot'!$L:$L,'[2]Adjusted Table 2 pivot'!$M:$M)</f>
        <v>815015</v>
      </c>
      <c r="D22" s="26">
        <f>_xlfn.XLOOKUP(A22,'[2]Adjusted Table 2 pivot'!$L:$L,'[2]Adjusted Table 2 pivot'!$N:$N)</f>
        <v>13611342</v>
      </c>
      <c r="E22" s="26">
        <f>_xlfn.XLOOKUP(A22,'[2]Adjusted Table 2 pivot'!$L:$L,'[2]Adjusted Table 2 pivot'!$O:$O)</f>
        <v>3192</v>
      </c>
      <c r="F22" s="26">
        <f>_xlfn.XLOOKUP(A22,'[2]Adjusted Table 2 pivot'!$L:$L,'[2]Adjusted Table 2 pivot'!$P:$P)</f>
        <v>60242</v>
      </c>
      <c r="G22" s="26">
        <f>_xlfn.XLOOKUP(A22,'[2]Adjusted Table 2 pivot'!$L:$L,'[2]Adjusted Table 2 pivot'!$Q:$Q)</f>
        <v>9189</v>
      </c>
      <c r="H22" s="26">
        <f>_xlfn.XLOOKUP(A22,'[2]Adjusted Table 2 pivot'!$L:$L,'[2]Adjusted Table 2 pivot'!$R:$R)</f>
        <v>0</v>
      </c>
      <c r="I22" s="26">
        <f>_xlfn.XLOOKUP(A22,'[2]Adjusted Table 2 pivot'!$L:$L,'[2]Adjusted Table 2 pivot'!$S:$S)</f>
        <v>0</v>
      </c>
      <c r="J22" s="26">
        <f>_xlfn.XLOOKUP(A22,'[2]Adjusted Table 2 pivot'!$L:$L,'[2]Adjusted Table 2 pivot'!$T:$T)</f>
        <v>0</v>
      </c>
      <c r="K22" s="26">
        <f>_xlfn.XLOOKUP(A22,'[2]Adjusted Table 2 pivot'!$L:$L,'[2]Adjusted Table 2 pivot'!$U:$U)</f>
        <v>14498980</v>
      </c>
    </row>
    <row r="23" spans="1:11">
      <c r="A23" s="9">
        <v>14411</v>
      </c>
      <c r="B23" s="9" t="str">
        <f>VLOOKUP(A23,'Table 1'!A:B,2,0)</f>
        <v>DHHS-Aging</v>
      </c>
      <c r="C23" s="26">
        <f>_xlfn.XLOOKUP(A23,'[2]Adjusted Table 2 pivot'!$L:$L,'[2]Adjusted Table 2 pivot'!$M:$M)</f>
        <v>13418</v>
      </c>
      <c r="D23" s="26">
        <f>_xlfn.XLOOKUP(A23,'[2]Adjusted Table 2 pivot'!$L:$L,'[2]Adjusted Table 2 pivot'!$N:$N)</f>
        <v>41850</v>
      </c>
      <c r="E23" s="26">
        <f>_xlfn.XLOOKUP(A23,'[2]Adjusted Table 2 pivot'!$L:$L,'[2]Adjusted Table 2 pivot'!$O:$O)</f>
        <v>2242</v>
      </c>
      <c r="F23" s="26">
        <f>_xlfn.XLOOKUP(A23,'[2]Adjusted Table 2 pivot'!$L:$L,'[2]Adjusted Table 2 pivot'!$P:$P)</f>
        <v>0</v>
      </c>
      <c r="G23" s="26">
        <f>_xlfn.XLOOKUP(A23,'[2]Adjusted Table 2 pivot'!$L:$L,'[2]Adjusted Table 2 pivot'!$Q:$Q)</f>
        <v>0</v>
      </c>
      <c r="H23" s="26">
        <f>_xlfn.XLOOKUP(A23,'[2]Adjusted Table 2 pivot'!$L:$L,'[2]Adjusted Table 2 pivot'!$R:$R)</f>
        <v>295066</v>
      </c>
      <c r="I23" s="26">
        <f>_xlfn.XLOOKUP(A23,'[2]Adjusted Table 2 pivot'!$L:$L,'[2]Adjusted Table 2 pivot'!$S:$S)</f>
        <v>0</v>
      </c>
      <c r="J23" s="26">
        <f>_xlfn.XLOOKUP(A23,'[2]Adjusted Table 2 pivot'!$L:$L,'[2]Adjusted Table 2 pivot'!$T:$T)</f>
        <v>0</v>
      </c>
      <c r="K23" s="26">
        <f>_xlfn.XLOOKUP(A23,'[2]Adjusted Table 2 pivot'!$L:$L,'[2]Adjusted Table 2 pivot'!$U:$U)</f>
        <v>352576</v>
      </c>
    </row>
    <row r="24" spans="1:11">
      <c r="A24" s="9">
        <v>14420</v>
      </c>
      <c r="B24" s="9" t="str">
        <f>VLOOKUP(A24,'Table 1'!A:B,2,0)</f>
        <v>DHHS-Child Development</v>
      </c>
      <c r="C24" s="26">
        <f>_xlfn.XLOOKUP(A24,'[2]Adjusted Table 2 pivot'!$L:$L,'[2]Adjusted Table 2 pivot'!$M:$M)</f>
        <v>480372</v>
      </c>
      <c r="D24" s="26">
        <f>_xlfn.XLOOKUP(A24,'[2]Adjusted Table 2 pivot'!$L:$L,'[2]Adjusted Table 2 pivot'!$N:$N)</f>
        <v>326459</v>
      </c>
      <c r="E24" s="26">
        <f>_xlfn.XLOOKUP(A24,'[2]Adjusted Table 2 pivot'!$L:$L,'[2]Adjusted Table 2 pivot'!$O:$O)</f>
        <v>0</v>
      </c>
      <c r="F24" s="26">
        <f>_xlfn.XLOOKUP(A24,'[2]Adjusted Table 2 pivot'!$L:$L,'[2]Adjusted Table 2 pivot'!$P:$P)</f>
        <v>0</v>
      </c>
      <c r="G24" s="26">
        <f>_xlfn.XLOOKUP(A24,'[2]Adjusted Table 2 pivot'!$L:$L,'[2]Adjusted Table 2 pivot'!$Q:$Q)</f>
        <v>0</v>
      </c>
      <c r="H24" s="26">
        <f>_xlfn.XLOOKUP(A24,'[2]Adjusted Table 2 pivot'!$L:$L,'[2]Adjusted Table 2 pivot'!$R:$R)</f>
        <v>0</v>
      </c>
      <c r="I24" s="26">
        <f>_xlfn.XLOOKUP(A24,'[2]Adjusted Table 2 pivot'!$L:$L,'[2]Adjusted Table 2 pivot'!$S:$S)</f>
        <v>0</v>
      </c>
      <c r="J24" s="26">
        <f>_xlfn.XLOOKUP(A24,'[2]Adjusted Table 2 pivot'!$L:$L,'[2]Adjusted Table 2 pivot'!$T:$T)</f>
        <v>0</v>
      </c>
      <c r="K24" s="26">
        <f>_xlfn.XLOOKUP(A24,'[2]Adjusted Table 2 pivot'!$L:$L,'[2]Adjusted Table 2 pivot'!$U:$U)</f>
        <v>806831</v>
      </c>
    </row>
    <row r="25" spans="1:11">
      <c r="A25" s="9">
        <v>14430</v>
      </c>
      <c r="B25" s="9" t="str">
        <f>VLOOKUP(A25,'Table 1'!A:B,2,0)</f>
        <v>DHHS-Public Health</v>
      </c>
      <c r="C25" s="26">
        <f>_xlfn.XLOOKUP(A25,'[2]Adjusted Table 2 pivot'!$L:$L,'[2]Adjusted Table 2 pivot'!$M:$M)</f>
        <v>753066</v>
      </c>
      <c r="D25" s="26">
        <f>_xlfn.XLOOKUP(A25,'[2]Adjusted Table 2 pivot'!$L:$L,'[2]Adjusted Table 2 pivot'!$N:$N)</f>
        <v>5788151</v>
      </c>
      <c r="E25" s="26">
        <f>_xlfn.XLOOKUP(A25,'[2]Adjusted Table 2 pivot'!$L:$L,'[2]Adjusted Table 2 pivot'!$O:$O)</f>
        <v>184900</v>
      </c>
      <c r="F25" s="26">
        <f>_xlfn.XLOOKUP(A25,'[2]Adjusted Table 2 pivot'!$L:$L,'[2]Adjusted Table 2 pivot'!$P:$P)</f>
        <v>650306</v>
      </c>
      <c r="G25" s="26">
        <f>_xlfn.XLOOKUP(A25,'[2]Adjusted Table 2 pivot'!$L:$L,'[2]Adjusted Table 2 pivot'!$Q:$Q)</f>
        <v>416013</v>
      </c>
      <c r="H25" s="26">
        <f>_xlfn.XLOOKUP(A25,'[2]Adjusted Table 2 pivot'!$L:$L,'[2]Adjusted Table 2 pivot'!$R:$R)</f>
        <v>501578</v>
      </c>
      <c r="I25" s="26">
        <f>_xlfn.XLOOKUP(A25,'[2]Adjusted Table 2 pivot'!$L:$L,'[2]Adjusted Table 2 pivot'!$S:$S)</f>
        <v>0</v>
      </c>
      <c r="J25" s="26">
        <f>_xlfn.XLOOKUP(A25,'[2]Adjusted Table 2 pivot'!$L:$L,'[2]Adjusted Table 2 pivot'!$T:$T)</f>
        <v>2055661</v>
      </c>
      <c r="K25" s="26">
        <f>_xlfn.XLOOKUP(A25,'[2]Adjusted Table 2 pivot'!$L:$L,'[2]Adjusted Table 2 pivot'!$U:$U)</f>
        <v>10349675</v>
      </c>
    </row>
    <row r="26" spans="1:11">
      <c r="A26" s="9">
        <v>14435</v>
      </c>
      <c r="B26" s="9" t="s">
        <v>76</v>
      </c>
      <c r="C26" s="26">
        <f>_xlfn.XLOOKUP(A26,'[2]Adjusted Table 2 pivot'!$L:$L,'[2]Adjusted Table 2 pivot'!$M:$M)</f>
        <v>3854924</v>
      </c>
      <c r="D26" s="26">
        <f>_xlfn.XLOOKUP(A26,'[2]Adjusted Table 2 pivot'!$L:$L,'[2]Adjusted Table 2 pivot'!$N:$N)</f>
        <v>5539294</v>
      </c>
      <c r="E26" s="26">
        <f>_xlfn.XLOOKUP(A26,'[2]Adjusted Table 2 pivot'!$L:$L,'[2]Adjusted Table 2 pivot'!$O:$O)</f>
        <v>174976</v>
      </c>
      <c r="F26" s="26">
        <f>_xlfn.XLOOKUP(A26,'[2]Adjusted Table 2 pivot'!$L:$L,'[2]Adjusted Table 2 pivot'!$P:$P)</f>
        <v>114742</v>
      </c>
      <c r="G26" s="26">
        <f>_xlfn.XLOOKUP(A26,'[2]Adjusted Table 2 pivot'!$L:$L,'[2]Adjusted Table 2 pivot'!$Q:$Q)</f>
        <v>35833</v>
      </c>
      <c r="H26" s="26">
        <f>_xlfn.XLOOKUP(A26,'[2]Adjusted Table 2 pivot'!$L:$L,'[2]Adjusted Table 2 pivot'!$R:$R)</f>
        <v>6190</v>
      </c>
      <c r="I26" s="26">
        <f>_xlfn.XLOOKUP(A26,'[2]Adjusted Table 2 pivot'!$L:$L,'[2]Adjusted Table 2 pivot'!$S:$S)</f>
        <v>0</v>
      </c>
      <c r="J26" s="26">
        <f>_xlfn.XLOOKUP(A26,'[2]Adjusted Table 2 pivot'!$L:$L,'[2]Adjusted Table 2 pivot'!$T:$T)</f>
        <v>0</v>
      </c>
      <c r="K26" s="26">
        <f>_xlfn.XLOOKUP(A26,'[2]Adjusted Table 2 pivot'!$L:$L,'[2]Adjusted Table 2 pivot'!$U:$U)</f>
        <v>9725959</v>
      </c>
    </row>
    <row r="27" spans="1:11">
      <c r="A27" s="9">
        <v>14440</v>
      </c>
      <c r="B27" s="9" t="str">
        <f>VLOOKUP(A27,'Table 1'!A:B,2,0)</f>
        <v>DHHS-Social Services</v>
      </c>
      <c r="C27" s="26">
        <f>_xlfn.XLOOKUP(A27,'[2]Adjusted Table 2 pivot'!$L:$L,'[2]Adjusted Table 2 pivot'!$M:$M)</f>
        <v>46460</v>
      </c>
      <c r="D27" s="26">
        <f>_xlfn.XLOOKUP(A27,'[2]Adjusted Table 2 pivot'!$L:$L,'[2]Adjusted Table 2 pivot'!$N:$N)</f>
        <v>2084876</v>
      </c>
      <c r="E27" s="26">
        <f>_xlfn.XLOOKUP(A27,'[2]Adjusted Table 2 pivot'!$L:$L,'[2]Adjusted Table 2 pivot'!$O:$O)</f>
        <v>0</v>
      </c>
      <c r="F27" s="26">
        <f>_xlfn.XLOOKUP(A27,'[2]Adjusted Table 2 pivot'!$L:$L,'[2]Adjusted Table 2 pivot'!$P:$P)</f>
        <v>555</v>
      </c>
      <c r="G27" s="26">
        <f>_xlfn.XLOOKUP(A27,'[2]Adjusted Table 2 pivot'!$L:$L,'[2]Adjusted Table 2 pivot'!$Q:$Q)</f>
        <v>650</v>
      </c>
      <c r="H27" s="26">
        <f>_xlfn.XLOOKUP(A27,'[2]Adjusted Table 2 pivot'!$L:$L,'[2]Adjusted Table 2 pivot'!$R:$R)</f>
        <v>157870</v>
      </c>
      <c r="I27" s="26">
        <f>_xlfn.XLOOKUP(A27,'[2]Adjusted Table 2 pivot'!$L:$L,'[2]Adjusted Table 2 pivot'!$S:$S)</f>
        <v>0</v>
      </c>
      <c r="J27" s="26">
        <f>_xlfn.XLOOKUP(A27,'[2]Adjusted Table 2 pivot'!$L:$L,'[2]Adjusted Table 2 pivot'!$T:$T)</f>
        <v>0</v>
      </c>
      <c r="K27" s="26">
        <f>_xlfn.XLOOKUP(A27,'[2]Adjusted Table 2 pivot'!$L:$L,'[2]Adjusted Table 2 pivot'!$U:$U)</f>
        <v>2290411</v>
      </c>
    </row>
    <row r="28" spans="1:11">
      <c r="A28" s="9">
        <v>14445</v>
      </c>
      <c r="B28" s="9" t="str">
        <f>VLOOKUP(A28,'Table 1'!A:B,2,0)</f>
        <v>DHHS-Health Benefits</v>
      </c>
      <c r="C28" s="26">
        <f>_xlfn.XLOOKUP(A28,'[2]Adjusted Table 2 pivot'!$L:$L,'[2]Adjusted Table 2 pivot'!$M:$M)</f>
        <v>553629</v>
      </c>
      <c r="D28" s="26">
        <f>_xlfn.XLOOKUP(A28,'[2]Adjusted Table 2 pivot'!$L:$L,'[2]Adjusted Table 2 pivot'!$N:$N)</f>
        <v>9533581</v>
      </c>
      <c r="E28" s="26">
        <f>_xlfn.XLOOKUP(A28,'[2]Adjusted Table 2 pivot'!$L:$L,'[2]Adjusted Table 2 pivot'!$O:$O)</f>
        <v>0</v>
      </c>
      <c r="F28" s="26">
        <f>_xlfn.XLOOKUP(A28,'[2]Adjusted Table 2 pivot'!$L:$L,'[2]Adjusted Table 2 pivot'!$P:$P)</f>
        <v>0</v>
      </c>
      <c r="G28" s="26">
        <f>_xlfn.XLOOKUP(A28,'[2]Adjusted Table 2 pivot'!$L:$L,'[2]Adjusted Table 2 pivot'!$Q:$Q)</f>
        <v>0</v>
      </c>
      <c r="H28" s="26">
        <f>_xlfn.XLOOKUP(A28,'[2]Adjusted Table 2 pivot'!$L:$L,'[2]Adjusted Table 2 pivot'!$R:$R)</f>
        <v>0</v>
      </c>
      <c r="I28" s="26">
        <f>_xlfn.XLOOKUP(A28,'[2]Adjusted Table 2 pivot'!$L:$L,'[2]Adjusted Table 2 pivot'!$S:$S)</f>
        <v>0</v>
      </c>
      <c r="J28" s="26">
        <f>_xlfn.XLOOKUP(A28,'[2]Adjusted Table 2 pivot'!$L:$L,'[2]Adjusted Table 2 pivot'!$T:$T)</f>
        <v>0</v>
      </c>
      <c r="K28" s="26">
        <f>_xlfn.XLOOKUP(A28,'[2]Adjusted Table 2 pivot'!$L:$L,'[2]Adjusted Table 2 pivot'!$U:$U)</f>
        <v>10087210</v>
      </c>
    </row>
    <row r="29" spans="1:11">
      <c r="A29" s="9">
        <v>14450</v>
      </c>
      <c r="B29" s="9" t="str">
        <f>VLOOKUP(A29,'Table 1'!A:B,2,0)</f>
        <v>DHHS-Blind/Deag/Heard of Hearing</v>
      </c>
      <c r="C29" s="26">
        <f>_xlfn.XLOOKUP(A29,'[2]Adjusted Table 2 pivot'!$L:$L,'[2]Adjusted Table 2 pivot'!$M:$M)</f>
        <v>72862</v>
      </c>
      <c r="D29" s="26">
        <f>_xlfn.XLOOKUP(A29,'[2]Adjusted Table 2 pivot'!$L:$L,'[2]Adjusted Table 2 pivot'!$N:$N)</f>
        <v>939802</v>
      </c>
      <c r="E29" s="26">
        <f>_xlfn.XLOOKUP(A29,'[2]Adjusted Table 2 pivot'!$L:$L,'[2]Adjusted Table 2 pivot'!$O:$O)</f>
        <v>116755</v>
      </c>
      <c r="F29" s="26">
        <f>_xlfn.XLOOKUP(A29,'[2]Adjusted Table 2 pivot'!$L:$L,'[2]Adjusted Table 2 pivot'!$P:$P)</f>
        <v>24364</v>
      </c>
      <c r="G29" s="26">
        <f>_xlfn.XLOOKUP(A29,'[2]Adjusted Table 2 pivot'!$L:$L,'[2]Adjusted Table 2 pivot'!$Q:$Q)</f>
        <v>0</v>
      </c>
      <c r="H29" s="26">
        <f>_xlfn.XLOOKUP(A29,'[2]Adjusted Table 2 pivot'!$L:$L,'[2]Adjusted Table 2 pivot'!$R:$R)</f>
        <v>0</v>
      </c>
      <c r="I29" s="26">
        <f>_xlfn.XLOOKUP(A29,'[2]Adjusted Table 2 pivot'!$L:$L,'[2]Adjusted Table 2 pivot'!$S:$S)</f>
        <v>0</v>
      </c>
      <c r="J29" s="26">
        <f>_xlfn.XLOOKUP(A29,'[2]Adjusted Table 2 pivot'!$L:$L,'[2]Adjusted Table 2 pivot'!$T:$T)</f>
        <v>0</v>
      </c>
      <c r="K29" s="26">
        <f>_xlfn.XLOOKUP(A29,'[2]Adjusted Table 2 pivot'!$L:$L,'[2]Adjusted Table 2 pivot'!$U:$U)</f>
        <v>1153783</v>
      </c>
    </row>
    <row r="30" spans="1:11">
      <c r="A30" s="9">
        <v>14460</v>
      </c>
      <c r="B30" s="9" t="str">
        <f>VLOOKUP(A30,'Table 1'!A:B,2,0)</f>
        <v>DHHS-DMH/DD/SAS</v>
      </c>
      <c r="C30" s="26">
        <f>_xlfn.XLOOKUP(A30,'[2]Adjusted Table 2 pivot'!$L:$L,'[2]Adjusted Table 2 pivot'!$M:$M)</f>
        <v>59712131</v>
      </c>
      <c r="D30" s="26">
        <f>_xlfn.XLOOKUP(A30,'[2]Adjusted Table 2 pivot'!$L:$L,'[2]Adjusted Table 2 pivot'!$N:$N)</f>
        <v>115163021</v>
      </c>
      <c r="E30" s="26">
        <f>_xlfn.XLOOKUP(A30,'[2]Adjusted Table 2 pivot'!$L:$L,'[2]Adjusted Table 2 pivot'!$O:$O)</f>
        <v>1105879</v>
      </c>
      <c r="F30" s="26">
        <f>_xlfn.XLOOKUP(A30,'[2]Adjusted Table 2 pivot'!$L:$L,'[2]Adjusted Table 2 pivot'!$P:$P)</f>
        <v>1004751</v>
      </c>
      <c r="G30" s="26">
        <f>_xlfn.XLOOKUP(A30,'[2]Adjusted Table 2 pivot'!$L:$L,'[2]Adjusted Table 2 pivot'!$Q:$Q)</f>
        <v>22406495</v>
      </c>
      <c r="H30" s="26">
        <f>_xlfn.XLOOKUP(A30,'[2]Adjusted Table 2 pivot'!$L:$L,'[2]Adjusted Table 2 pivot'!$R:$R)</f>
        <v>0</v>
      </c>
      <c r="I30" s="26">
        <f>_xlfn.XLOOKUP(A30,'[2]Adjusted Table 2 pivot'!$L:$L,'[2]Adjusted Table 2 pivot'!$S:$S)</f>
        <v>0</v>
      </c>
      <c r="J30" s="26">
        <f>_xlfn.XLOOKUP(A30,'[2]Adjusted Table 2 pivot'!$L:$L,'[2]Adjusted Table 2 pivot'!$T:$T)</f>
        <v>36933043</v>
      </c>
      <c r="K30" s="26">
        <f>_xlfn.XLOOKUP(A30,'[2]Adjusted Table 2 pivot'!$L:$L,'[2]Adjusted Table 2 pivot'!$U:$U)</f>
        <v>236325320</v>
      </c>
    </row>
    <row r="31" spans="1:11">
      <c r="A31" s="9">
        <v>14470</v>
      </c>
      <c r="B31" s="9" t="str">
        <f>VLOOKUP(A31,'Table 1'!A:B,2,0)</f>
        <v>DHHS-Health Service Regulation</v>
      </c>
      <c r="C31" s="26">
        <f>_xlfn.XLOOKUP(A31,'[2]Adjusted Table 2 pivot'!$L:$L,'[2]Adjusted Table 2 pivot'!$M:$M)</f>
        <v>173279</v>
      </c>
      <c r="D31" s="26">
        <f>_xlfn.XLOOKUP(A31,'[2]Adjusted Table 2 pivot'!$L:$L,'[2]Adjusted Table 2 pivot'!$N:$N)</f>
        <v>2461548</v>
      </c>
      <c r="E31" s="26">
        <f>_xlfn.XLOOKUP(A31,'[2]Adjusted Table 2 pivot'!$L:$L,'[2]Adjusted Table 2 pivot'!$O:$O)</f>
        <v>404039</v>
      </c>
      <c r="F31" s="26">
        <f>_xlfn.XLOOKUP(A31,'[2]Adjusted Table 2 pivot'!$L:$L,'[2]Adjusted Table 2 pivot'!$P:$P)</f>
        <v>101912</v>
      </c>
      <c r="G31" s="26">
        <f>_xlfn.XLOOKUP(A31,'[2]Adjusted Table 2 pivot'!$L:$L,'[2]Adjusted Table 2 pivot'!$Q:$Q)</f>
        <v>6848</v>
      </c>
      <c r="H31" s="26">
        <f>_xlfn.XLOOKUP(A31,'[2]Adjusted Table 2 pivot'!$L:$L,'[2]Adjusted Table 2 pivot'!$R:$R)</f>
        <v>0</v>
      </c>
      <c r="I31" s="26">
        <f>_xlfn.XLOOKUP(A31,'[2]Adjusted Table 2 pivot'!$L:$L,'[2]Adjusted Table 2 pivot'!$S:$S)</f>
        <v>0</v>
      </c>
      <c r="J31" s="26">
        <f>_xlfn.XLOOKUP(A31,'[2]Adjusted Table 2 pivot'!$L:$L,'[2]Adjusted Table 2 pivot'!$T:$T)</f>
        <v>0</v>
      </c>
      <c r="K31" s="26">
        <f>_xlfn.XLOOKUP(A31,'[2]Adjusted Table 2 pivot'!$L:$L,'[2]Adjusted Table 2 pivot'!$U:$U)</f>
        <v>3147626</v>
      </c>
    </row>
    <row r="32" spans="1:11">
      <c r="A32" s="9">
        <v>14480</v>
      </c>
      <c r="B32" s="9" t="str">
        <f>VLOOKUP(A32,'Table 1'!A:B,2,0)</f>
        <v>DHHS-Vocational Rehab</v>
      </c>
      <c r="C32" s="26">
        <f>_xlfn.XLOOKUP(A32,'[2]Adjusted Table 2 pivot'!$L:$L,'[2]Adjusted Table 2 pivot'!$M:$M)</f>
        <v>626031</v>
      </c>
      <c r="D32" s="26">
        <f>_xlfn.XLOOKUP(A32,'[2]Adjusted Table 2 pivot'!$L:$L,'[2]Adjusted Table 2 pivot'!$N:$N)</f>
        <v>4088742</v>
      </c>
      <c r="E32" s="26">
        <f>_xlfn.XLOOKUP(A32,'[2]Adjusted Table 2 pivot'!$L:$L,'[2]Adjusted Table 2 pivot'!$O:$O)</f>
        <v>58902</v>
      </c>
      <c r="F32" s="26">
        <f>_xlfn.XLOOKUP(A32,'[2]Adjusted Table 2 pivot'!$L:$L,'[2]Adjusted Table 2 pivot'!$P:$P)</f>
        <v>144435</v>
      </c>
      <c r="G32" s="26">
        <f>_xlfn.XLOOKUP(A32,'[2]Adjusted Table 2 pivot'!$L:$L,'[2]Adjusted Table 2 pivot'!$Q:$Q)</f>
        <v>43307</v>
      </c>
      <c r="H32" s="26">
        <f>_xlfn.XLOOKUP(A32,'[2]Adjusted Table 2 pivot'!$L:$L,'[2]Adjusted Table 2 pivot'!$R:$R)</f>
        <v>1912474</v>
      </c>
      <c r="I32" s="26">
        <f>_xlfn.XLOOKUP(A32,'[2]Adjusted Table 2 pivot'!$L:$L,'[2]Adjusted Table 2 pivot'!$S:$S)</f>
        <v>0</v>
      </c>
      <c r="J32" s="26">
        <f>_xlfn.XLOOKUP(A32,'[2]Adjusted Table 2 pivot'!$L:$L,'[2]Adjusted Table 2 pivot'!$T:$T)</f>
        <v>0</v>
      </c>
      <c r="K32" s="26">
        <f>_xlfn.XLOOKUP(A32,'[2]Adjusted Table 2 pivot'!$L:$L,'[2]Adjusted Table 2 pivot'!$U:$U)</f>
        <v>6873891</v>
      </c>
    </row>
    <row r="33" spans="1:11">
      <c r="A33" s="9">
        <v>14550</v>
      </c>
      <c r="B33" s="9" t="str">
        <f>VLOOKUP(A33,'Table 1'!A:B,2,0)</f>
        <v>Public Safety</v>
      </c>
      <c r="C33" s="26">
        <f>_xlfn.XLOOKUP(A33,'[2]Adjusted Table 2 pivot'!$L:$L,'[2]Adjusted Table 2 pivot'!$M:$M)</f>
        <v>97347589</v>
      </c>
      <c r="D33" s="26">
        <f>_xlfn.XLOOKUP(A33,'[2]Adjusted Table 2 pivot'!$L:$L,'[2]Adjusted Table 2 pivot'!$N:$N)</f>
        <v>25412898</v>
      </c>
      <c r="E33" s="26">
        <f>_xlfn.XLOOKUP(A33,'[2]Adjusted Table 2 pivot'!$L:$L,'[2]Adjusted Table 2 pivot'!$O:$O)</f>
        <v>7962341</v>
      </c>
      <c r="F33" s="26">
        <f>_xlfn.XLOOKUP(A33,'[2]Adjusted Table 2 pivot'!$L:$L,'[2]Adjusted Table 2 pivot'!$P:$P)</f>
        <v>26982446</v>
      </c>
      <c r="G33" s="26">
        <f>_xlfn.XLOOKUP(A33,'[2]Adjusted Table 2 pivot'!$L:$L,'[2]Adjusted Table 2 pivot'!$Q:$Q)</f>
        <v>11935879</v>
      </c>
      <c r="H33" s="26">
        <f>_xlfn.XLOOKUP(A33,'[2]Adjusted Table 2 pivot'!$L:$L,'[2]Adjusted Table 2 pivot'!$R:$R)</f>
        <v>388099</v>
      </c>
      <c r="I33" s="26">
        <f>_xlfn.XLOOKUP(A33,'[2]Adjusted Table 2 pivot'!$L:$L,'[2]Adjusted Table 2 pivot'!$S:$S)</f>
        <v>20952</v>
      </c>
      <c r="J33" s="26">
        <f>_xlfn.XLOOKUP(A33,'[2]Adjusted Table 2 pivot'!$L:$L,'[2]Adjusted Table 2 pivot'!$T:$T)</f>
        <v>0</v>
      </c>
      <c r="K33" s="26">
        <f>_xlfn.XLOOKUP(A33,'[2]Adjusted Table 2 pivot'!$L:$L,'[2]Adjusted Table 2 pivot'!$U:$U)</f>
        <v>170050204</v>
      </c>
    </row>
    <row r="34" spans="1:11">
      <c r="A34" s="9">
        <v>14600</v>
      </c>
      <c r="B34" s="9" t="str">
        <f>VLOOKUP(A34,'Table 1'!A:B,2,0)</f>
        <v>Commerce</v>
      </c>
      <c r="C34" s="26">
        <f>_xlfn.XLOOKUP(A34,'[2]Adjusted Table 2 pivot'!$L:$L,'[2]Adjusted Table 2 pivot'!$M:$M)</f>
        <v>1009567</v>
      </c>
      <c r="D34" s="26">
        <f>_xlfn.XLOOKUP(A34,'[2]Adjusted Table 2 pivot'!$L:$L,'[2]Adjusted Table 2 pivot'!$N:$N)</f>
        <v>508854</v>
      </c>
      <c r="E34" s="26">
        <f>_xlfn.XLOOKUP(A34,'[2]Adjusted Table 2 pivot'!$L:$L,'[2]Adjusted Table 2 pivot'!$O:$O)</f>
        <v>7892</v>
      </c>
      <c r="F34" s="26">
        <f>_xlfn.XLOOKUP(A34,'[2]Adjusted Table 2 pivot'!$L:$L,'[2]Adjusted Table 2 pivot'!$P:$P)</f>
        <v>23689</v>
      </c>
      <c r="G34" s="26">
        <f>_xlfn.XLOOKUP(A34,'[2]Adjusted Table 2 pivot'!$L:$L,'[2]Adjusted Table 2 pivot'!$Q:$Q)</f>
        <v>69372</v>
      </c>
      <c r="H34" s="26">
        <f>_xlfn.XLOOKUP(A34,'[2]Adjusted Table 2 pivot'!$L:$L,'[2]Adjusted Table 2 pivot'!$R:$R)</f>
        <v>0</v>
      </c>
      <c r="I34" s="26">
        <f>_xlfn.XLOOKUP(A34,'[2]Adjusted Table 2 pivot'!$L:$L,'[2]Adjusted Table 2 pivot'!$S:$S)</f>
        <v>0</v>
      </c>
      <c r="J34" s="26">
        <f>_xlfn.XLOOKUP(A34,'[2]Adjusted Table 2 pivot'!$L:$L,'[2]Adjusted Table 2 pivot'!$T:$T)</f>
        <v>0</v>
      </c>
      <c r="K34" s="26">
        <f>_xlfn.XLOOKUP(A34,'[2]Adjusted Table 2 pivot'!$L:$L,'[2]Adjusted Table 2 pivot'!$U:$U)</f>
        <v>1619374</v>
      </c>
    </row>
    <row r="35" spans="1:11">
      <c r="A35" s="9">
        <v>14660</v>
      </c>
      <c r="B35" s="9" t="str">
        <f>VLOOKUP(A35,'Table 1'!A:B,2,0)</f>
        <v>Information Technology</v>
      </c>
      <c r="C35" s="26">
        <f>_xlfn.XLOOKUP(A35,'[2]Adjusted Table 2 pivot'!$L:$L,'[2]Adjusted Table 2 pivot'!$M:$M)</f>
        <v>615233</v>
      </c>
      <c r="D35" s="26">
        <f>_xlfn.XLOOKUP(A35,'[2]Adjusted Table 2 pivot'!$L:$L,'[2]Adjusted Table 2 pivot'!$N:$N)</f>
        <v>2052</v>
      </c>
      <c r="E35" s="26">
        <f>_xlfn.XLOOKUP(A35,'[2]Adjusted Table 2 pivot'!$L:$L,'[2]Adjusted Table 2 pivot'!$O:$O)</f>
        <v>0</v>
      </c>
      <c r="F35" s="26">
        <f>_xlfn.XLOOKUP(A35,'[2]Adjusted Table 2 pivot'!$L:$L,'[2]Adjusted Table 2 pivot'!$P:$P)</f>
        <v>0</v>
      </c>
      <c r="G35" s="26">
        <f>_xlfn.XLOOKUP(A35,'[2]Adjusted Table 2 pivot'!$L:$L,'[2]Adjusted Table 2 pivot'!$Q:$Q)</f>
        <v>0</v>
      </c>
      <c r="H35" s="26">
        <f>_xlfn.XLOOKUP(A35,'[2]Adjusted Table 2 pivot'!$L:$L,'[2]Adjusted Table 2 pivot'!$R:$R)</f>
        <v>0</v>
      </c>
      <c r="I35" s="26">
        <f>_xlfn.XLOOKUP(A35,'[2]Adjusted Table 2 pivot'!$L:$L,'[2]Adjusted Table 2 pivot'!$S:$S)</f>
        <v>0</v>
      </c>
      <c r="J35" s="26">
        <f>_xlfn.XLOOKUP(A35,'[2]Adjusted Table 2 pivot'!$L:$L,'[2]Adjusted Table 2 pivot'!$T:$T)</f>
        <v>0</v>
      </c>
      <c r="K35" s="26">
        <f>_xlfn.XLOOKUP(A35,'[2]Adjusted Table 2 pivot'!$L:$L,'[2]Adjusted Table 2 pivot'!$U:$U)</f>
        <v>617285</v>
      </c>
    </row>
    <row r="36" spans="1:11">
      <c r="A36" s="9">
        <v>14700</v>
      </c>
      <c r="B36" s="9" t="str">
        <f>VLOOKUP(A36,'Table 1'!A:B,2,0)</f>
        <v>Revenue</v>
      </c>
      <c r="C36" s="26">
        <f>_xlfn.XLOOKUP(A36,'[2]Adjusted Table 2 pivot'!$L:$L,'[2]Adjusted Table 2 pivot'!$M:$M)</f>
        <v>1507655</v>
      </c>
      <c r="D36" s="26">
        <f>_xlfn.XLOOKUP(A36,'[2]Adjusted Table 2 pivot'!$L:$L,'[2]Adjusted Table 2 pivot'!$N:$N)</f>
        <v>8752613</v>
      </c>
      <c r="E36" s="26">
        <f>_xlfn.XLOOKUP(A36,'[2]Adjusted Table 2 pivot'!$L:$L,'[2]Adjusted Table 2 pivot'!$O:$O)</f>
        <v>103507</v>
      </c>
      <c r="F36" s="26">
        <f>_xlfn.XLOOKUP(A36,'[2]Adjusted Table 2 pivot'!$L:$L,'[2]Adjusted Table 2 pivot'!$P:$P)</f>
        <v>1407638</v>
      </c>
      <c r="G36" s="26">
        <f>_xlfn.XLOOKUP(A36,'[2]Adjusted Table 2 pivot'!$L:$L,'[2]Adjusted Table 2 pivot'!$Q:$Q)</f>
        <v>304803</v>
      </c>
      <c r="H36" s="26">
        <f>_xlfn.XLOOKUP(A36,'[2]Adjusted Table 2 pivot'!$L:$L,'[2]Adjusted Table 2 pivot'!$R:$R)</f>
        <v>0</v>
      </c>
      <c r="I36" s="26">
        <f>_xlfn.XLOOKUP(A36,'[2]Adjusted Table 2 pivot'!$L:$L,'[2]Adjusted Table 2 pivot'!$S:$S)</f>
        <v>0</v>
      </c>
      <c r="J36" s="26">
        <f>_xlfn.XLOOKUP(A36,'[2]Adjusted Table 2 pivot'!$L:$L,'[2]Adjusted Table 2 pivot'!$T:$T)</f>
        <v>0</v>
      </c>
      <c r="K36" s="26">
        <f>_xlfn.XLOOKUP(A36,'[2]Adjusted Table 2 pivot'!$L:$L,'[2]Adjusted Table 2 pivot'!$U:$U)</f>
        <v>12076216</v>
      </c>
    </row>
    <row r="37" spans="1:11">
      <c r="A37" s="9">
        <v>14800</v>
      </c>
      <c r="B37" s="9" t="str">
        <f>VLOOKUP(A37,'Table 1'!A:B,2,0)</f>
        <v>Cultural &amp; Natural Resources</v>
      </c>
      <c r="C37" s="26">
        <f>_xlfn.XLOOKUP(A37,'[2]Adjusted Table 2 pivot'!$L:$L,'[2]Adjusted Table 2 pivot'!$M:$M)</f>
        <v>10850926</v>
      </c>
      <c r="D37" s="26">
        <f>_xlfn.XLOOKUP(A37,'[2]Adjusted Table 2 pivot'!$L:$L,'[2]Adjusted Table 2 pivot'!$N:$N)</f>
        <v>12671338</v>
      </c>
      <c r="E37" s="26">
        <f>_xlfn.XLOOKUP(A37,'[2]Adjusted Table 2 pivot'!$L:$L,'[2]Adjusted Table 2 pivot'!$O:$O)</f>
        <v>3472040</v>
      </c>
      <c r="F37" s="26">
        <f>_xlfn.XLOOKUP(A37,'[2]Adjusted Table 2 pivot'!$L:$L,'[2]Adjusted Table 2 pivot'!$P:$P)</f>
        <v>3568429</v>
      </c>
      <c r="G37" s="26">
        <f>_xlfn.XLOOKUP(A37,'[2]Adjusted Table 2 pivot'!$L:$L,'[2]Adjusted Table 2 pivot'!$Q:$Q)</f>
        <v>1075436</v>
      </c>
      <c r="H37" s="26">
        <f>_xlfn.XLOOKUP(A37,'[2]Adjusted Table 2 pivot'!$L:$L,'[2]Adjusted Table 2 pivot'!$R:$R)</f>
        <v>0</v>
      </c>
      <c r="I37" s="26">
        <f>_xlfn.XLOOKUP(A37,'[2]Adjusted Table 2 pivot'!$L:$L,'[2]Adjusted Table 2 pivot'!$S:$S)</f>
        <v>0</v>
      </c>
      <c r="J37" s="26">
        <f>_xlfn.XLOOKUP(A37,'[2]Adjusted Table 2 pivot'!$L:$L,'[2]Adjusted Table 2 pivot'!$T:$T)</f>
        <v>1</v>
      </c>
      <c r="K37" s="26">
        <f>_xlfn.XLOOKUP(A37,'[2]Adjusted Table 2 pivot'!$L:$L,'[2]Adjusted Table 2 pivot'!$U:$U)</f>
        <v>31638170</v>
      </c>
    </row>
    <row r="38" spans="1:11">
      <c r="A38" s="9">
        <v>15010</v>
      </c>
      <c r="B38" s="9" t="s">
        <v>99</v>
      </c>
      <c r="C38" s="26">
        <f>_xlfn.XLOOKUP(A38,'[2]Adjusted Table 2 pivot'!$L:$L,'[2]Adjusted Table 2 pivot'!$M:$M)</f>
        <v>112038041</v>
      </c>
      <c r="D38" s="26">
        <f>_xlfn.XLOOKUP(A38,'[2]Adjusted Table 2 pivot'!$L:$L,'[2]Adjusted Table 2 pivot'!$N:$N)</f>
        <v>144210926</v>
      </c>
      <c r="E38" s="26">
        <f>_xlfn.XLOOKUP(A38,'[2]Adjusted Table 2 pivot'!$L:$L,'[2]Adjusted Table 2 pivot'!$O:$O)</f>
        <v>93383480</v>
      </c>
      <c r="F38" s="26">
        <f>_xlfn.XLOOKUP(A38,'[2]Adjusted Table 2 pivot'!$L:$L,'[2]Adjusted Table 2 pivot'!$P:$P)</f>
        <v>47968713</v>
      </c>
      <c r="G38" s="26">
        <f>_xlfn.XLOOKUP(A38,'[2]Adjusted Table 2 pivot'!$L:$L,'[2]Adjusted Table 2 pivot'!$Q:$Q)</f>
        <v>1351345</v>
      </c>
      <c r="H38" s="26">
        <f>_xlfn.XLOOKUP(A38,'[2]Adjusted Table 2 pivot'!$L:$L,'[2]Adjusted Table 2 pivot'!$R:$R)</f>
        <v>324763</v>
      </c>
      <c r="I38" s="26">
        <f>_xlfn.XLOOKUP(A38,'[2]Adjusted Table 2 pivot'!$L:$L,'[2]Adjusted Table 2 pivot'!$S:$S)</f>
        <v>0</v>
      </c>
      <c r="J38" s="26">
        <f>_xlfn.XLOOKUP(A38,'[2]Adjusted Table 2 pivot'!$L:$L,'[2]Adjusted Table 2 pivot'!$T:$T)</f>
        <v>0</v>
      </c>
      <c r="K38" s="26">
        <f>_xlfn.XLOOKUP(A38,'[2]Adjusted Table 2 pivot'!$L:$L,'[2]Adjusted Table 2 pivot'!$U:$U)</f>
        <v>399277268</v>
      </c>
    </row>
    <row r="39" spans="1:11">
      <c r="A39" s="9">
        <v>15020</v>
      </c>
      <c r="B39" s="9" t="s">
        <v>100</v>
      </c>
      <c r="C39" s="26">
        <f>_xlfn.XLOOKUP(A39,'[2]Adjusted Table 2 pivot'!$L:$L,'[2]Adjusted Table 2 pivot'!$M:$M)</f>
        <v>344816</v>
      </c>
      <c r="D39" s="26">
        <f>_xlfn.XLOOKUP(A39,'[2]Adjusted Table 2 pivot'!$L:$L,'[2]Adjusted Table 2 pivot'!$N:$N)</f>
        <v>70996</v>
      </c>
      <c r="E39" s="26">
        <f>_xlfn.XLOOKUP(A39,'[2]Adjusted Table 2 pivot'!$L:$L,'[2]Adjusted Table 2 pivot'!$O:$O)</f>
        <v>0</v>
      </c>
      <c r="F39" s="26">
        <f>_xlfn.XLOOKUP(A39,'[2]Adjusted Table 2 pivot'!$L:$L,'[2]Adjusted Table 2 pivot'!$P:$P)</f>
        <v>0</v>
      </c>
      <c r="G39" s="26">
        <f>_xlfn.XLOOKUP(A39,'[2]Adjusted Table 2 pivot'!$L:$L,'[2]Adjusted Table 2 pivot'!$Q:$Q)</f>
        <v>0</v>
      </c>
      <c r="H39" s="26">
        <f>_xlfn.XLOOKUP(A39,'[2]Adjusted Table 2 pivot'!$L:$L,'[2]Adjusted Table 2 pivot'!$R:$R)</f>
        <v>0</v>
      </c>
      <c r="I39" s="26">
        <f>_xlfn.XLOOKUP(A39,'[2]Adjusted Table 2 pivot'!$L:$L,'[2]Adjusted Table 2 pivot'!$S:$S)</f>
        <v>0</v>
      </c>
      <c r="J39" s="26">
        <f>_xlfn.XLOOKUP(A39,'[2]Adjusted Table 2 pivot'!$L:$L,'[2]Adjusted Table 2 pivot'!$T:$T)</f>
        <v>0</v>
      </c>
      <c r="K39" s="26">
        <f>_xlfn.XLOOKUP(A39,'[2]Adjusted Table 2 pivot'!$L:$L,'[2]Adjusted Table 2 pivot'!$U:$U)</f>
        <v>415812</v>
      </c>
    </row>
    <row r="40" spans="1:11">
      <c r="A40" s="9">
        <v>16800</v>
      </c>
      <c r="B40" s="9" t="str">
        <f>VLOOKUP(A40,'Table 1'!A:B,2,0)</f>
        <v>Community Colleges</v>
      </c>
      <c r="C40" s="26">
        <f>_xlfn.XLOOKUP(A40,'[2]Adjusted Table 2 pivot'!$L:$L,'[2]Adjusted Table 2 pivot'!$M:$M)</f>
        <v>911091</v>
      </c>
      <c r="D40" s="26">
        <f>_xlfn.XLOOKUP(A40,'[2]Adjusted Table 2 pivot'!$L:$L,'[2]Adjusted Table 2 pivot'!$N:$N)</f>
        <v>3538547</v>
      </c>
      <c r="E40" s="26">
        <f>_xlfn.XLOOKUP(A40,'[2]Adjusted Table 2 pivot'!$L:$L,'[2]Adjusted Table 2 pivot'!$O:$O)</f>
        <v>38691</v>
      </c>
      <c r="F40" s="26">
        <f>_xlfn.XLOOKUP(A40,'[2]Adjusted Table 2 pivot'!$L:$L,'[2]Adjusted Table 2 pivot'!$P:$P)</f>
        <v>43975</v>
      </c>
      <c r="G40" s="26">
        <f>_xlfn.XLOOKUP(A40,'[2]Adjusted Table 2 pivot'!$L:$L,'[2]Adjusted Table 2 pivot'!$Q:$Q)</f>
        <v>6850</v>
      </c>
      <c r="H40" s="26">
        <f>_xlfn.XLOOKUP(A40,'[2]Adjusted Table 2 pivot'!$L:$L,'[2]Adjusted Table 2 pivot'!$R:$R)</f>
        <v>0</v>
      </c>
      <c r="I40" s="26">
        <f>_xlfn.XLOOKUP(A40,'[2]Adjusted Table 2 pivot'!$L:$L,'[2]Adjusted Table 2 pivot'!$S:$S)</f>
        <v>0</v>
      </c>
      <c r="J40" s="26">
        <f>_xlfn.XLOOKUP(A40,'[2]Adjusted Table 2 pivot'!$L:$L,'[2]Adjusted Table 2 pivot'!$T:$T)</f>
        <v>4677</v>
      </c>
      <c r="K40" s="26">
        <f>_xlfn.XLOOKUP(A40,'[2]Adjusted Table 2 pivot'!$L:$L,'[2]Adjusted Table 2 pivot'!$U:$U)</f>
        <v>4543831</v>
      </c>
    </row>
    <row r="41" spans="1:11">
      <c r="A41" s="9">
        <v>18025</v>
      </c>
      <c r="B41" s="9" t="str">
        <f>VLOOKUP(A41,'Table 1'!A:B,2,0)</f>
        <v>State Board of Elections</v>
      </c>
      <c r="C41" s="26">
        <f>_xlfn.XLOOKUP(A41,'[2]Adjusted Table 2 pivot'!$L:$L,'[2]Adjusted Table 2 pivot'!$M:$M)</f>
        <v>247500</v>
      </c>
      <c r="D41" s="26">
        <f>_xlfn.XLOOKUP(A41,'[2]Adjusted Table 2 pivot'!$L:$L,'[2]Adjusted Table 2 pivot'!$N:$N)</f>
        <v>1050129</v>
      </c>
      <c r="E41" s="26">
        <f>_xlfn.XLOOKUP(A41,'[2]Adjusted Table 2 pivot'!$L:$L,'[2]Adjusted Table 2 pivot'!$O:$O)</f>
        <v>0</v>
      </c>
      <c r="F41" s="26">
        <f>_xlfn.XLOOKUP(A41,'[2]Adjusted Table 2 pivot'!$L:$L,'[2]Adjusted Table 2 pivot'!$P:$P)</f>
        <v>92427</v>
      </c>
      <c r="G41" s="26">
        <f>_xlfn.XLOOKUP(A41,'[2]Adjusted Table 2 pivot'!$L:$L,'[2]Adjusted Table 2 pivot'!$Q:$Q)</f>
        <v>0</v>
      </c>
      <c r="H41" s="26">
        <f>_xlfn.XLOOKUP(A41,'[2]Adjusted Table 2 pivot'!$L:$L,'[2]Adjusted Table 2 pivot'!$R:$R)</f>
        <v>0</v>
      </c>
      <c r="I41" s="26">
        <f>_xlfn.XLOOKUP(A41,'[2]Adjusted Table 2 pivot'!$L:$L,'[2]Adjusted Table 2 pivot'!$S:$S)</f>
        <v>0</v>
      </c>
      <c r="J41" s="26">
        <f>_xlfn.XLOOKUP(A41,'[2]Adjusted Table 2 pivot'!$L:$L,'[2]Adjusted Table 2 pivot'!$T:$T)</f>
        <v>0</v>
      </c>
      <c r="K41" s="26">
        <f>_xlfn.XLOOKUP(A41,'[2]Adjusted Table 2 pivot'!$L:$L,'[2]Adjusted Table 2 pivot'!$U:$U)</f>
        <v>1390056</v>
      </c>
    </row>
    <row r="42" spans="1:11">
      <c r="A42" s="9">
        <v>18210</v>
      </c>
      <c r="B42" s="9" t="str">
        <f>VLOOKUP(A42,'Table 1'!A:B,2,0)</f>
        <v>Administrative Hearings</v>
      </c>
      <c r="C42" s="26">
        <f>_xlfn.XLOOKUP(A42,'[2]Adjusted Table 2 pivot'!$L:$L,'[2]Adjusted Table 2 pivot'!$M:$M)</f>
        <v>10575</v>
      </c>
      <c r="D42" s="26">
        <f>_xlfn.XLOOKUP(A42,'[2]Adjusted Table 2 pivot'!$L:$L,'[2]Adjusted Table 2 pivot'!$N:$N)</f>
        <v>408741</v>
      </c>
      <c r="E42" s="26">
        <f>_xlfn.XLOOKUP(A42,'[2]Adjusted Table 2 pivot'!$L:$L,'[2]Adjusted Table 2 pivot'!$O:$O)</f>
        <v>65</v>
      </c>
      <c r="F42" s="26">
        <f>_xlfn.XLOOKUP(A42,'[2]Adjusted Table 2 pivot'!$L:$L,'[2]Adjusted Table 2 pivot'!$P:$P)</f>
        <v>6162</v>
      </c>
      <c r="G42" s="26">
        <f>_xlfn.XLOOKUP(A42,'[2]Adjusted Table 2 pivot'!$L:$L,'[2]Adjusted Table 2 pivot'!$Q:$Q)</f>
        <v>54851</v>
      </c>
      <c r="H42" s="26">
        <f>_xlfn.XLOOKUP(A42,'[2]Adjusted Table 2 pivot'!$L:$L,'[2]Adjusted Table 2 pivot'!$R:$R)</f>
        <v>0</v>
      </c>
      <c r="I42" s="26">
        <f>_xlfn.XLOOKUP(A42,'[2]Adjusted Table 2 pivot'!$L:$L,'[2]Adjusted Table 2 pivot'!$S:$S)</f>
        <v>0</v>
      </c>
      <c r="J42" s="26">
        <f>_xlfn.XLOOKUP(A42,'[2]Adjusted Table 2 pivot'!$L:$L,'[2]Adjusted Table 2 pivot'!$T:$T)</f>
        <v>0</v>
      </c>
      <c r="K42" s="26">
        <f>_xlfn.XLOOKUP(A42,'[2]Adjusted Table 2 pivot'!$L:$L,'[2]Adjusted Table 2 pivot'!$U:$U)</f>
        <v>480394</v>
      </c>
    </row>
    <row r="43" spans="1:11">
      <c r="A43" s="9"/>
      <c r="B43" s="9"/>
      <c r="C43" s="26"/>
      <c r="D43" s="26"/>
      <c r="E43" s="26"/>
      <c r="F43" s="26"/>
      <c r="G43" s="26"/>
      <c r="H43" s="26"/>
      <c r="I43" s="26"/>
      <c r="J43" s="26"/>
      <c r="K43" s="26"/>
    </row>
    <row r="44" spans="1:11">
      <c r="A44" s="9">
        <v>84210</v>
      </c>
      <c r="B44" s="9" t="str">
        <f>VLOOKUP(A44,'Table 1'!A:B,2,0)</f>
        <v>Transportation</v>
      </c>
      <c r="C44" s="26">
        <f>_xlfn.XLOOKUP(A44,'[2]Adjusted Table 2 pivot'!$L:$L,'[2]Adjusted Table 2 pivot'!$M:$M)</f>
        <v>5316776</v>
      </c>
      <c r="D44" s="26">
        <f>_xlfn.XLOOKUP(A44,'[2]Adjusted Table 2 pivot'!$L:$L,'[2]Adjusted Table 2 pivot'!$N:$N)</f>
        <v>12839359</v>
      </c>
      <c r="E44" s="26">
        <f>_xlfn.XLOOKUP(A44,'[2]Adjusted Table 2 pivot'!$L:$L,'[2]Adjusted Table 2 pivot'!$O:$O)</f>
        <v>1585598</v>
      </c>
      <c r="F44" s="26">
        <f>_xlfn.XLOOKUP(A44,'[2]Adjusted Table 2 pivot'!$L:$L,'[2]Adjusted Table 2 pivot'!$P:$P)</f>
        <v>1037445</v>
      </c>
      <c r="G44" s="26">
        <f>_xlfn.XLOOKUP(A44,'[2]Adjusted Table 2 pivot'!$L:$L,'[2]Adjusted Table 2 pivot'!$Q:$Q)</f>
        <v>161495</v>
      </c>
      <c r="H44" s="26">
        <f>_xlfn.XLOOKUP(A44,'[2]Adjusted Table 2 pivot'!$L:$L,'[2]Adjusted Table 2 pivot'!$R:$R)</f>
        <v>0</v>
      </c>
      <c r="I44" s="26">
        <f>_xlfn.XLOOKUP(A44,'[2]Adjusted Table 2 pivot'!$L:$L,'[2]Adjusted Table 2 pivot'!$S:$S)</f>
        <v>581441</v>
      </c>
      <c r="J44" s="26">
        <f>_xlfn.XLOOKUP(A44,'[2]Adjusted Table 2 pivot'!$L:$L,'[2]Adjusted Table 2 pivot'!$T:$T)</f>
        <v>0</v>
      </c>
      <c r="K44" s="26">
        <f>_xlfn.XLOOKUP(A44,'[2]Adjusted Table 2 pivot'!$L:$L,'[2]Adjusted Table 2 pivot'!$U:$U)</f>
        <v>21522114</v>
      </c>
    </row>
    <row r="45" spans="1:11">
      <c r="A45" s="9"/>
      <c r="B45" s="9"/>
      <c r="C45" s="45"/>
      <c r="D45" s="45"/>
      <c r="E45" s="45"/>
      <c r="F45" s="45"/>
      <c r="G45" s="45"/>
      <c r="H45" s="45"/>
      <c r="I45" s="45"/>
      <c r="J45" s="45"/>
      <c r="K45" s="52"/>
    </row>
    <row r="46" spans="1:11">
      <c r="A46" s="6"/>
      <c r="B46" s="19" t="s">
        <v>109</v>
      </c>
      <c r="C46" s="45">
        <f t="shared" ref="C46:I46" si="0">SUM(C2:C44)</f>
        <v>426514139</v>
      </c>
      <c r="D46" s="45">
        <f t="shared" si="0"/>
        <v>432113174</v>
      </c>
      <c r="E46" s="45">
        <f t="shared" si="0"/>
        <v>114959900</v>
      </c>
      <c r="F46" s="45">
        <f t="shared" si="0"/>
        <v>99681982</v>
      </c>
      <c r="G46" s="45">
        <f t="shared" si="0"/>
        <v>42953245</v>
      </c>
      <c r="H46" s="45">
        <f t="shared" si="0"/>
        <v>3586190</v>
      </c>
      <c r="I46" s="45">
        <f t="shared" si="0"/>
        <v>602393</v>
      </c>
      <c r="J46" s="45">
        <f>SUM(J2:J44)</f>
        <v>40360230</v>
      </c>
      <c r="K46" s="45">
        <f>SUM(K2:K44)</f>
        <v>1160771253</v>
      </c>
    </row>
  </sheetData>
  <pageMargins left="0.5" right="0.5" top="0.75" bottom="0.25" header="0.3" footer="0.3"/>
  <pageSetup scale="8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CC055A19AE144E80AAF8DDC76A3AF7" ma:contentTypeVersion="20" ma:contentTypeDescription="Create a new document." ma:contentTypeScope="" ma:versionID="60cdcec5bbbadcfbae1d7cde48f10ce0">
  <xsd:schema xmlns:xsd="http://www.w3.org/2001/XMLSchema" xmlns:xs="http://www.w3.org/2001/XMLSchema" xmlns:p="http://schemas.microsoft.com/office/2006/metadata/properties" xmlns:ns1="http://schemas.microsoft.com/sharepoint/v3" xmlns:ns2="2bffa5ed-d359-4a82-8fc4-c00776da2fb0" xmlns:ns3="d3edecc7-0ce4-4c80-9c8c-78d3f0163d7e" targetNamespace="http://schemas.microsoft.com/office/2006/metadata/properties" ma:root="true" ma:fieldsID="707bcee07e92beb0d7322f11fb6e2478" ns1:_="" ns2:_="" ns3:_="">
    <xsd:import namespace="http://schemas.microsoft.com/sharepoint/v3"/>
    <xsd:import namespace="2bffa5ed-d359-4a82-8fc4-c00776da2fb0"/>
    <xsd:import namespace="d3edecc7-0ce4-4c80-9c8c-78d3f0163d7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Assignment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fa5ed-d359-4a82-8fc4-c00776da2fb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da2157d8-ccc1-4fc8-a2a4-3f8f6553454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a841e2c-5428-4507-9243-618e670c61ca}" ma:internalName="TaxCatchAll" ma:showField="CatchAllData" ma:web="2bffa5ed-d359-4a82-8fc4-c00776da2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decc7-0ce4-4c80-9c8c-78d3f0163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ssignment" ma:index="21" nillable="true" ma:displayName="Assignment" ma:format="Dropdown" ma:internalName="Assignment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ffa5ed-d359-4a82-8fc4-c00776da2fb0" xsi:nil="true"/>
    <TaxKeywordTaxHTField xmlns="2bffa5ed-d359-4a82-8fc4-c00776da2fb0">
      <Terms xmlns="http://schemas.microsoft.com/office/infopath/2007/PartnerControls"/>
    </TaxKeywordTaxHTField>
    <MediaLengthInSeconds xmlns="d3edecc7-0ce4-4c80-9c8c-78d3f0163d7e" xsi:nil="true"/>
    <SharedWithUsers xmlns="2bffa5ed-d359-4a82-8fc4-c00776da2fb0">
      <UserInfo>
        <DisplayName/>
        <AccountId xsi:nil="true"/>
        <AccountType/>
      </UserInfo>
    </SharedWithUsers>
    <Assignment xmlns="d3edecc7-0ce4-4c80-9c8c-78d3f0163d7e" xsi:nil="true"/>
    <lcf76f155ced4ddcb4097134ff3c332f xmlns="d3edecc7-0ce4-4c80-9c8c-78d3f0163d7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A262EA-5F92-4D7E-823C-4C0E43E4BC1A}"/>
</file>

<file path=customXml/itemProps2.xml><?xml version="1.0" encoding="utf-8"?>
<ds:datastoreItem xmlns:ds="http://schemas.openxmlformats.org/officeDocument/2006/customXml" ds:itemID="{CEDCE1F0-5228-4198-A808-14402D882BF9}"/>
</file>

<file path=customXml/itemProps3.xml><?xml version="1.0" encoding="utf-8"?>
<ds:datastoreItem xmlns:ds="http://schemas.openxmlformats.org/officeDocument/2006/customXml" ds:itemID="{90337F9F-03C7-49A3-B8AA-4311380322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Barber, Samuel</dc:creator>
  <cp:keywords/>
  <dc:description/>
  <cp:lastModifiedBy/>
  <cp:revision/>
  <dcterms:created xsi:type="dcterms:W3CDTF">2022-10-12T22:16:16Z</dcterms:created>
  <dcterms:modified xsi:type="dcterms:W3CDTF">2024-10-15T20:42:06Z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0x0101005CCC055A19AE144E80AAF8DDC76A3AF7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