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815"/>
  <workbookPr defaultThemeVersion="166925"/>
  <mc:AlternateContent xmlns:mc="http://schemas.openxmlformats.org/markup-compatibility/2006">
    <mc:Choice Requires="x15">
      <x15ac:absPath xmlns:x15ac="http://schemas.microsoft.com/office/spreadsheetml/2010/11/ac" url="https://ncconnect.sharepoint.com/sites/OSBMCross-teamProjects/Shared Documents/Federal Funds/Research/Website Content/"/>
    </mc:Choice>
  </mc:AlternateContent>
  <xr:revisionPtr revIDLastSave="0" documentId="8_{6D89FCE4-E431-4C7A-8A6F-92A90F643FE7}" xr6:coauthVersionLast="47" xr6:coauthVersionMax="47" xr10:uidLastSave="{00000000-0000-0000-0000-000000000000}"/>
  <bookViews>
    <workbookView xWindow="-120" yWindow="-120" windowWidth="22800" windowHeight="14565" xr2:uid="{00000000-000D-0000-FFFF-FFFF00000000}"/>
  </bookViews>
  <sheets>
    <sheet name="Full_List" sheetId="1" r:id="rId1"/>
    <sheet name="Largest_Programs" sheetId="2" r:id="rId2"/>
  </sheets>
  <definedNames>
    <definedName name="_xlnm._FilterDatabase" localSheetId="1" hidden="1">Largest_Programs!$B$3:$B$53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77" i="1" l="1"/>
  <c r="G177" i="1"/>
  <c r="H176" i="1"/>
  <c r="G176" i="1"/>
  <c r="H183" i="1"/>
  <c r="H184" i="1"/>
  <c r="H185" i="1"/>
  <c r="G183" i="1"/>
  <c r="G184" i="1"/>
  <c r="G185" i="1"/>
  <c r="H172" i="1"/>
  <c r="D33" i="2" s="1"/>
  <c r="G172" i="1"/>
  <c r="B5" i="2"/>
  <c r="E5" i="2"/>
  <c r="F5" i="2"/>
  <c r="B6" i="2"/>
  <c r="E6" i="2"/>
  <c r="F6" i="2"/>
  <c r="B33" i="2"/>
  <c r="C33" i="2"/>
  <c r="E33" i="2"/>
  <c r="F33" i="2"/>
  <c r="E7" i="2"/>
  <c r="F7" i="2"/>
  <c r="B8" i="2"/>
  <c r="E8" i="2"/>
  <c r="F8" i="2"/>
  <c r="B9" i="2"/>
  <c r="C9" i="2"/>
  <c r="E9" i="2"/>
  <c r="F9" i="2"/>
  <c r="B10" i="2"/>
  <c r="E10" i="2"/>
  <c r="F10" i="2"/>
  <c r="B11" i="2"/>
  <c r="E11" i="2"/>
  <c r="F11" i="2"/>
  <c r="B12" i="2"/>
  <c r="E12" i="2"/>
  <c r="F12" i="2"/>
  <c r="B13" i="2"/>
  <c r="E13" i="2"/>
  <c r="F13" i="2"/>
  <c r="B14" i="2"/>
  <c r="E14" i="2"/>
  <c r="F14" i="2"/>
  <c r="B15" i="2"/>
  <c r="E15" i="2"/>
  <c r="F15" i="2"/>
  <c r="B16" i="2"/>
  <c r="E16" i="2"/>
  <c r="F16" i="2"/>
  <c r="B17" i="2"/>
  <c r="E17" i="2"/>
  <c r="F17" i="2"/>
  <c r="B18" i="2"/>
  <c r="E18" i="2"/>
  <c r="F18" i="2"/>
  <c r="B19" i="2"/>
  <c r="E19" i="2"/>
  <c r="F19" i="2"/>
  <c r="B20" i="2"/>
  <c r="E20" i="2"/>
  <c r="F20" i="2"/>
  <c r="B21" i="2"/>
  <c r="E21" i="2"/>
  <c r="F21" i="2"/>
  <c r="B22" i="2"/>
  <c r="E22" i="2"/>
  <c r="F22" i="2"/>
  <c r="B23" i="2"/>
  <c r="E23" i="2"/>
  <c r="F23" i="2"/>
  <c r="B24" i="2"/>
  <c r="E24" i="2"/>
  <c r="F24" i="2"/>
  <c r="B26" i="2"/>
  <c r="C26" i="2"/>
  <c r="D26" i="2"/>
  <c r="E26" i="2"/>
  <c r="F26" i="2"/>
  <c r="B27" i="2"/>
  <c r="E27" i="2"/>
  <c r="F27" i="2"/>
  <c r="B28" i="2"/>
  <c r="C28" i="2"/>
  <c r="D28" i="2"/>
  <c r="E28" i="2"/>
  <c r="F28" i="2"/>
  <c r="B29" i="2"/>
  <c r="E29" i="2"/>
  <c r="F29" i="2"/>
  <c r="B30" i="2"/>
  <c r="E30" i="2"/>
  <c r="F30" i="2"/>
  <c r="B31" i="2"/>
  <c r="E31" i="2"/>
  <c r="F31" i="2"/>
  <c r="B32" i="2"/>
  <c r="E32" i="2"/>
  <c r="F32" i="2"/>
  <c r="B25" i="2"/>
  <c r="C25" i="2"/>
  <c r="D25" i="2"/>
  <c r="E25" i="2"/>
  <c r="F25" i="2"/>
  <c r="B34" i="2"/>
  <c r="E34" i="2"/>
  <c r="F34" i="2"/>
  <c r="B36" i="2"/>
  <c r="E36" i="2"/>
  <c r="F36" i="2"/>
  <c r="B35" i="2"/>
  <c r="E35" i="2"/>
  <c r="F35" i="2"/>
  <c r="B37" i="2"/>
  <c r="E37" i="2"/>
  <c r="F37" i="2"/>
  <c r="B38" i="2"/>
  <c r="E38" i="2"/>
  <c r="F38" i="2"/>
  <c r="B40" i="2"/>
  <c r="E40" i="2"/>
  <c r="F40" i="2"/>
  <c r="B39" i="2"/>
  <c r="E39" i="2"/>
  <c r="F39" i="2"/>
  <c r="B41" i="2"/>
  <c r="E41" i="2"/>
  <c r="F41" i="2"/>
  <c r="B43" i="2"/>
  <c r="E43" i="2"/>
  <c r="F43" i="2"/>
  <c r="B44" i="2"/>
  <c r="C44" i="2"/>
  <c r="E44" i="2"/>
  <c r="F44" i="2"/>
  <c r="B42" i="2"/>
  <c r="C42" i="2"/>
  <c r="D42" i="2"/>
  <c r="E42" i="2"/>
  <c r="F42" i="2"/>
  <c r="B45" i="2"/>
  <c r="C45" i="2"/>
  <c r="D45" i="2"/>
  <c r="E45" i="2"/>
  <c r="F45" i="2"/>
  <c r="B48" i="2"/>
  <c r="D48" i="2"/>
  <c r="E48" i="2"/>
  <c r="F48" i="2"/>
  <c r="B46" i="2"/>
  <c r="C46" i="2"/>
  <c r="D46" i="2"/>
  <c r="E46" i="2"/>
  <c r="F46" i="2"/>
  <c r="B47" i="2"/>
  <c r="C47" i="2"/>
  <c r="D47" i="2"/>
  <c r="E47" i="2"/>
  <c r="F47" i="2"/>
  <c r="B49" i="2"/>
  <c r="E49" i="2"/>
  <c r="F49" i="2"/>
  <c r="B50" i="2"/>
  <c r="E50" i="2"/>
  <c r="F50" i="2"/>
  <c r="B52" i="2"/>
  <c r="C52" i="2"/>
  <c r="E52" i="2"/>
  <c r="F52" i="2"/>
  <c r="B51" i="2"/>
  <c r="E51" i="2"/>
  <c r="F51" i="2"/>
  <c r="B53" i="2"/>
  <c r="C53" i="2"/>
  <c r="D53" i="2"/>
  <c r="E53" i="2"/>
  <c r="F53" i="2"/>
  <c r="F4" i="2"/>
  <c r="E4" i="2"/>
  <c r="D4" i="2"/>
  <c r="C4" i="2"/>
  <c r="B4" i="2"/>
  <c r="H158" i="1"/>
  <c r="D52" i="2" s="1"/>
  <c r="G158" i="1"/>
  <c r="H157" i="1"/>
  <c r="D30" i="2" s="1"/>
  <c r="G157" i="1"/>
  <c r="C30" i="2" s="1"/>
  <c r="H154" i="1"/>
  <c r="D51" i="2" s="1"/>
  <c r="G154" i="1"/>
  <c r="C51" i="2" s="1"/>
  <c r="H153" i="1"/>
  <c r="G153" i="1"/>
  <c r="H151" i="1"/>
  <c r="G151" i="1"/>
  <c r="H67" i="1"/>
  <c r="D44" i="2" s="1"/>
  <c r="G67" i="1"/>
  <c r="H61" i="1"/>
  <c r="G61" i="1"/>
  <c r="C48" i="2" s="1"/>
  <c r="H47" i="1"/>
  <c r="D9" i="2" s="1"/>
  <c r="G47" i="1"/>
  <c r="H18" i="2" a="1"/>
  <c r="H46" i="2" a="1"/>
  <c r="H13" i="2" a="1"/>
  <c r="H36" i="2" a="1"/>
  <c r="H26" i="2" a="1"/>
  <c r="H50" i="2" a="1"/>
  <c r="H12" i="2" a="1"/>
  <c r="H22" i="2" a="1"/>
  <c r="H8" i="2" a="1"/>
  <c r="H53" i="2" a="1"/>
  <c r="H21" i="2" a="1"/>
  <c r="H29" i="2" a="1"/>
  <c r="H49" i="2" a="1"/>
  <c r="H45" i="2" a="1"/>
  <c r="H51" i="2" a="1"/>
  <c r="H40" i="2" a="1"/>
  <c r="H32" i="2" a="1"/>
  <c r="H27" i="2" a="1"/>
  <c r="H25" i="2" a="1"/>
  <c r="H42" i="2" a="1"/>
  <c r="H43" i="2" a="1"/>
  <c r="H6" i="2" a="1"/>
  <c r="H38" i="2" a="1"/>
  <c r="H48" i="2" a="1"/>
  <c r="H34" i="2" a="1"/>
  <c r="H9" i="2" a="1"/>
  <c r="H11" i="2" a="1"/>
  <c r="H37" i="2" a="1"/>
  <c r="H5" i="2" a="1"/>
  <c r="H47" i="2" a="1"/>
  <c r="H20" i="2" a="1"/>
  <c r="H15" i="2" a="1"/>
  <c r="H30" i="2" a="1"/>
  <c r="H39" i="2" a="1"/>
  <c r="H28" i="2" a="1"/>
  <c r="H19" i="2" a="1"/>
  <c r="H52" i="2" a="1"/>
  <c r="H14" i="2" a="1"/>
  <c r="H35" i="2" a="1"/>
  <c r="H31" i="2" a="1"/>
  <c r="H10" i="2" a="1"/>
  <c r="H7" i="2" a="1"/>
  <c r="H17" i="2" a="1"/>
  <c r="H16" i="2" a="1"/>
  <c r="H44" i="2" a="1"/>
  <c r="H24" i="2" a="1"/>
  <c r="H4" i="2" a="1"/>
  <c r="H23" i="2" a="1"/>
  <c r="H33" i="2" a="1"/>
  <c r="H41" i="2" a="1"/>
  <c r="H51" i="2" l="1"/>
  <c r="H40" i="2"/>
  <c r="H22" i="2"/>
  <c r="H14" i="2"/>
  <c r="H33" i="2"/>
  <c r="H47" i="2"/>
  <c r="H39" i="2"/>
  <c r="H32" i="2"/>
  <c r="H23" i="2"/>
  <c r="H15" i="2"/>
  <c r="H7" i="2"/>
  <c r="H46" i="2"/>
  <c r="H31" i="2"/>
  <c r="H49" i="2"/>
  <c r="H41" i="2"/>
  <c r="H25" i="2"/>
  <c r="H24" i="2"/>
  <c r="H16" i="2"/>
  <c r="H8" i="2"/>
  <c r="H9" i="2"/>
  <c r="H50" i="2"/>
  <c r="H43" i="2"/>
  <c r="H34" i="2"/>
  <c r="H26" i="2"/>
  <c r="H17" i="2"/>
  <c r="H4" i="2"/>
  <c r="H52" i="2"/>
  <c r="H44" i="2"/>
  <c r="H36" i="2"/>
  <c r="H27" i="2"/>
  <c r="H18" i="2"/>
  <c r="H10" i="2"/>
  <c r="H11" i="2"/>
  <c r="H28" i="2"/>
  <c r="H53" i="2"/>
  <c r="H37" i="2"/>
  <c r="H29" i="2"/>
  <c r="H20" i="2"/>
  <c r="H12" i="2"/>
  <c r="H5" i="2"/>
  <c r="H42" i="2"/>
  <c r="H35" i="2"/>
  <c r="H19" i="2"/>
  <c r="H45" i="2"/>
  <c r="H48" i="2"/>
  <c r="H38" i="2"/>
  <c r="H30" i="2"/>
  <c r="H21" i="2"/>
  <c r="H13" i="2"/>
  <c r="H6" i="2"/>
  <c r="H187" i="1"/>
  <c r="D20" i="2" s="1"/>
  <c r="G187" i="1"/>
  <c r="C20" i="2" s="1"/>
  <c r="H181" i="1"/>
  <c r="D22" i="2" s="1"/>
  <c r="G181" i="1"/>
  <c r="C22" i="2" s="1"/>
  <c r="H179" i="1"/>
  <c r="D37" i="2" s="1"/>
  <c r="G179" i="1"/>
  <c r="C37" i="2" s="1"/>
  <c r="H178" i="1"/>
  <c r="D38" i="2" s="1"/>
  <c r="G178" i="1"/>
  <c r="C38" i="2" s="1"/>
  <c r="E207" i="1" a="1"/>
  <c r="E207" i="1" s="1"/>
  <c r="E206" i="1" a="1"/>
  <c r="E206" i="1" s="1"/>
  <c r="H175" i="1"/>
  <c r="D50" i="2" s="1"/>
  <c r="G175" i="1"/>
  <c r="C50" i="2" s="1"/>
  <c r="H174" i="1"/>
  <c r="D41" i="2" s="1"/>
  <c r="G174" i="1"/>
  <c r="C41" i="2" s="1"/>
  <c r="H173" i="1"/>
  <c r="D43" i="2" s="1"/>
  <c r="G173" i="1"/>
  <c r="C43" i="2" s="1"/>
  <c r="H169" i="1"/>
  <c r="D49" i="2" s="1"/>
  <c r="G169" i="1"/>
  <c r="C49" i="2" s="1"/>
  <c r="H168" i="1"/>
  <c r="D8" i="2" s="1"/>
  <c r="G168" i="1"/>
  <c r="C8" i="2" s="1"/>
  <c r="H167" i="1"/>
  <c r="D29" i="2" s="1"/>
  <c r="G167" i="1"/>
  <c r="C29" i="2" s="1"/>
  <c r="G6" i="1" l="1"/>
  <c r="C15" i="2" s="1"/>
  <c r="H43" i="1"/>
  <c r="D17" i="2" s="1"/>
  <c r="G43" i="1"/>
  <c r="C17" i="2" s="1"/>
  <c r="H41" i="1"/>
  <c r="D35" i="2" s="1"/>
  <c r="G41" i="1"/>
  <c r="C35" i="2" s="1"/>
  <c r="H40" i="1"/>
  <c r="D36" i="2" s="1"/>
  <c r="G40" i="1"/>
  <c r="C36" i="2" s="1"/>
  <c r="H39" i="1"/>
  <c r="D27" i="2" s="1"/>
  <c r="G39" i="1"/>
  <c r="C27" i="2" s="1"/>
  <c r="H37" i="1"/>
  <c r="D19" i="2" s="1"/>
  <c r="G37" i="1"/>
  <c r="C19" i="2" s="1"/>
  <c r="H36" i="1"/>
  <c r="D39" i="2" s="1"/>
  <c r="G36" i="1"/>
  <c r="C39" i="2" s="1"/>
  <c r="H35" i="1"/>
  <c r="D14" i="2" s="1"/>
  <c r="G35" i="1"/>
  <c r="C14" i="2" s="1"/>
  <c r="H34" i="1"/>
  <c r="D10" i="2" s="1"/>
  <c r="G34" i="1"/>
  <c r="C10" i="2" s="1"/>
  <c r="H28" i="1"/>
  <c r="D12" i="2" s="1"/>
  <c r="G28" i="1"/>
  <c r="C12" i="2" s="1"/>
  <c r="H27" i="1"/>
  <c r="D21" i="2" s="1"/>
  <c r="G27" i="1"/>
  <c r="C21" i="2" s="1"/>
  <c r="H26" i="1"/>
  <c r="D11" i="2" s="1"/>
  <c r="G26" i="1"/>
  <c r="C11" i="2" s="1"/>
  <c r="H24" i="1"/>
  <c r="D13" i="2" s="1"/>
  <c r="G24" i="1"/>
  <c r="C13" i="2" s="1"/>
  <c r="H22" i="1"/>
  <c r="D40" i="2" s="1"/>
  <c r="G22" i="1"/>
  <c r="C40" i="2" s="1"/>
  <c r="H21" i="1"/>
  <c r="D31" i="2" s="1"/>
  <c r="G21" i="1"/>
  <c r="C31" i="2" s="1"/>
  <c r="H17" i="1"/>
  <c r="D32" i="2" s="1"/>
  <c r="G17" i="1"/>
  <c r="C32" i="2" s="1"/>
  <c r="H16" i="1"/>
  <c r="D23" i="2" s="1"/>
  <c r="G16" i="1"/>
  <c r="C23" i="2" s="1"/>
  <c r="H15" i="1"/>
  <c r="D24" i="2" s="1"/>
  <c r="G15" i="1"/>
  <c r="C24" i="2" s="1"/>
  <c r="G12" i="1" l="1"/>
  <c r="C6" i="2" s="1"/>
  <c r="H12" i="1"/>
  <c r="D6" i="2" s="1"/>
  <c r="H11" i="1"/>
  <c r="D18" i="2" s="1"/>
  <c r="G11" i="1"/>
  <c r="C18" i="2" s="1"/>
  <c r="H9" i="1"/>
  <c r="D16" i="2" s="1"/>
  <c r="G9" i="1"/>
  <c r="C16" i="2" s="1"/>
  <c r="H8" i="1"/>
  <c r="D34" i="2" s="1"/>
  <c r="G8" i="1"/>
  <c r="C34" i="2" s="1"/>
  <c r="H6" i="1"/>
  <c r="D15" i="2" s="1"/>
  <c r="H5" i="1"/>
  <c r="D5" i="2" s="1"/>
  <c r="G5" i="1"/>
  <c r="C5" i="2" s="1"/>
  <c r="H42" i="1" l="1"/>
  <c r="G42" i="1"/>
  <c r="F14" i="1" l="1"/>
  <c r="B7" i="2" s="1"/>
  <c r="G14" i="1" l="1"/>
  <c r="C7" i="2" s="1"/>
  <c r="C54" i="2" s="1"/>
  <c r="H14" i="1"/>
  <c r="D7" i="2" s="1"/>
  <c r="D54" i="2" s="1"/>
  <c r="A138" i="1"/>
  <c r="A139" i="1" s="1"/>
  <c r="A140" i="1" s="1"/>
  <c r="A141" i="1" s="1"/>
  <c r="A142" i="1" s="1"/>
  <c r="A143" i="1" s="1"/>
  <c r="A144" i="1" s="1"/>
  <c r="A6" i="1"/>
  <c r="A7" i="1" s="1"/>
  <c r="A8" i="1" s="1"/>
  <c r="A9" i="1" s="1"/>
  <c r="A10" i="1" s="1"/>
  <c r="A11" i="1" s="1"/>
  <c r="A12" i="1" s="1"/>
  <c r="A14" i="1" s="1"/>
  <c r="A15" i="1" l="1"/>
  <c r="A16" i="1" l="1"/>
  <c r="A17" i="1" s="1"/>
  <c r="A18" i="1" l="1"/>
  <c r="A19" i="1" s="1"/>
  <c r="A20" i="1" s="1"/>
  <c r="A22" i="1" s="1"/>
  <c r="A23" i="1" s="1"/>
  <c r="A24" i="1" s="1"/>
  <c r="A26" i="1" s="1"/>
  <c r="A27" i="1" l="1"/>
  <c r="A28" i="1" s="1"/>
  <c r="A30" i="1" s="1"/>
  <c r="A31" i="1" l="1"/>
  <c r="A78" i="1"/>
  <c r="A146" i="1" s="1"/>
  <c r="A32" i="1" l="1"/>
  <c r="A147" i="1"/>
  <c r="A148" i="1" s="1"/>
  <c r="A149" i="1" s="1"/>
  <c r="A150" i="1" s="1"/>
  <c r="A151" i="1" s="1"/>
  <c r="A152" i="1" s="1"/>
  <c r="A153" i="1" s="1"/>
  <c r="A154" i="1" l="1"/>
  <c r="A155" i="1" s="1"/>
  <c r="A156" i="1" s="1"/>
  <c r="A157" i="1" s="1"/>
  <c r="A158" i="1" s="1"/>
  <c r="A159" i="1" s="1"/>
  <c r="A160" i="1" s="1"/>
  <c r="A161" i="1" s="1"/>
  <c r="A162" i="1" s="1"/>
  <c r="A163" i="1" s="1"/>
  <c r="A33" i="1"/>
  <c r="A34" i="1" s="1"/>
  <c r="A35" i="1" s="1"/>
  <c r="A36" i="1" s="1"/>
  <c r="A37" i="1" s="1"/>
  <c r="A164" i="1" l="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38" i="1"/>
  <c r="A39" i="1" s="1"/>
  <c r="A40" i="1" s="1"/>
  <c r="A41" i="1" s="1"/>
  <c r="A42" i="1" l="1"/>
  <c r="A43" i="1" s="1"/>
  <c r="A44" i="1" s="1"/>
  <c r="A45"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<sst xmlns="http://schemas.openxmlformats.org/spreadsheetml/2006/main" count="1998" uniqueCount="724">
  <si>
    <t>CHIPS AND SCIENCE ACT PROVISION TRACKER</t>
  </si>
  <si>
    <t>Bill Section</t>
  </si>
  <si>
    <t>Program</t>
  </si>
  <si>
    <t>Type</t>
  </si>
  <si>
    <t>Formula/
Competitive/
Entitlement/
Discretionary</t>
  </si>
  <si>
    <t>National Spending (millions over 10 yrs.)</t>
  </si>
  <si>
    <t>Est. NC Amount (millions over ten years)</t>
  </si>
  <si>
    <t>Timeline</t>
  </si>
  <si>
    <t>General Notes</t>
  </si>
  <si>
    <t>Federal Agencies</t>
  </si>
  <si>
    <t>State Agencies</t>
  </si>
  <si>
    <t>Other Affected Stakeholders</t>
  </si>
  <si>
    <t>Source 1</t>
  </si>
  <si>
    <t>Source 2</t>
  </si>
  <si>
    <t>Source 3</t>
  </si>
  <si>
    <t>Low</t>
  </si>
  <si>
    <t>High</t>
  </si>
  <si>
    <t>NC Amount Source</t>
  </si>
  <si>
    <t>CHIPS ACT PROVISIONS</t>
  </si>
  <si>
    <t>102(a)</t>
  </si>
  <si>
    <t>Creating helpful incentives to produce semiconductors (CHIPS) for America Fund</t>
  </si>
  <si>
    <t>Spending</t>
  </si>
  <si>
    <t>Discretionary</t>
  </si>
  <si>
    <t>NC share of US elect. prod mfg. GDP (3.3% +/- 1%)</t>
  </si>
  <si>
    <t>Appropriations spread over FFYs 2022-2026</t>
  </si>
  <si>
    <t>Includes funding for an incentive program ($39 billion) to develop domestic semiconductor manufacturing capacity, with $2 billion set aside for legacy manufacturers to produce chips that are essential for the military, auto industry, and other critical industries. 
Also includes $11 billion for research and development and workforce development programs.</t>
  </si>
  <si>
    <t>DOC</t>
  </si>
  <si>
    <t>NC Commerce; UNC system; community colleges</t>
  </si>
  <si>
    <t>Semiconductor manufacturers (including Wolfspeed in Chatham County)</t>
  </si>
  <si>
    <t>Wolfspeed</t>
  </si>
  <si>
    <t>Senate Commerce Committee</t>
  </si>
  <si>
    <t>102(b)</t>
  </si>
  <si>
    <t>CHIPS for America Defense Fund</t>
  </si>
  <si>
    <t>NC share of US elect. prod mfg GDP (3.3% +/- 1%)</t>
  </si>
  <si>
    <t>Appropriations spread over FFYs 2023-2027</t>
  </si>
  <si>
    <t>Appropriates funding for a Microelectronics Commons, which is a domestic university-based network for bridging the gap between semiconductor research and commercialization and training a semiconductor workforce.</t>
  </si>
  <si>
    <t>DoD</t>
  </si>
  <si>
    <t>UNC system, NC Commerce</t>
  </si>
  <si>
    <t>Private research universities</t>
  </si>
  <si>
    <t>Power America Institute</t>
  </si>
  <si>
    <t>UNC Charlotte Optoelectronic &amp; Optical Device Fabrication Facility</t>
  </si>
  <si>
    <t>102(c)</t>
  </si>
  <si>
    <t>CHIPS for America International Security and Innovation Fund</t>
  </si>
  <si>
    <t>Assumes most funding will go to federal agencies</t>
  </si>
  <si>
    <t>Appropriates funds to support coordination with foreign government partners to support 1) information and communications technology security and 2) semiconductor supply chain security and resilience.</t>
  </si>
  <si>
    <t>US State Dept, US AID, Export-Import Bank, US IDFC</t>
  </si>
  <si>
    <t>Information-technology companies and manufacturers in the semiconductor supply chain</t>
  </si>
  <si>
    <t>102(d)</t>
  </si>
  <si>
    <t>CHIPS for America Workforce and Education Fund</t>
  </si>
  <si>
    <t>Appropriates funds to promote the growth and enhancement of the semiconductor workforce in the US.</t>
  </si>
  <si>
    <t>NSF</t>
  </si>
  <si>
    <t>UNC system (esp. NCSU &amp; NC A&amp;T); community colleges (esp. Central Carolina CC)</t>
  </si>
  <si>
    <t>Private universities</t>
  </si>
  <si>
    <t>NC A&amp;T</t>
  </si>
  <si>
    <t>NCSU</t>
  </si>
  <si>
    <t>103</t>
  </si>
  <si>
    <t>Semiconductor incentives</t>
  </si>
  <si>
    <t>Authorizes spending available when appropriated until expended</t>
  </si>
  <si>
    <t xml:space="preserve">Authorizes $2 billion in financial incentives for existing manufacturers to manufacture mature-technology chips that supply critical industries such as automotive manufacturing. Restricts entities that receive CHIPS Act incentives from building or expanding facilities in countries that represent a national security threat. In addition, it does not apply to groups making legacy semiconductors or semiconductors predominantly for foreign entities. </t>
  </si>
  <si>
    <t>NC Commerce</t>
  </si>
  <si>
    <t>Semiconductor manufacturers</t>
  </si>
  <si>
    <t>104</t>
  </si>
  <si>
    <t>Opportunity and inclusion</t>
  </si>
  <si>
    <t>Directive</t>
  </si>
  <si>
    <t>N/A</t>
  </si>
  <si>
    <t>See 102(a)</t>
  </si>
  <si>
    <t>Ongoing</t>
  </si>
  <si>
    <t>Directs the Department of Commerce to establish activities and assign personnel to ensure recipients of CHIPS incentives meet commitment to increase participation by historically economically disadvantaged groups in the semiconductor industry. Commerce personnel would also focus on improving the participation of minority-, veteran-, and women-owned businesses in CHIPS-funded projects.</t>
  </si>
  <si>
    <t>106</t>
  </si>
  <si>
    <t>Appropriations for wireless supply chain innovation</t>
  </si>
  <si>
    <t>FFYs 2022-2032</t>
  </si>
  <si>
    <t>Appropriates $1.5 billion for the Public Wireless Supply Chain Innovation Fund. The goal is to enhance and expedite development of open-architecture, software-based wireless technologies in the US mobile broadband market.</t>
  </si>
  <si>
    <t>Nat'l Telecom &amp; Info Admin</t>
  </si>
  <si>
    <t>Wireless technology businesses</t>
  </si>
  <si>
    <t>107</t>
  </si>
  <si>
    <t>Advanced manufacturing tax credit</t>
  </si>
  <si>
    <t>Tax Credit</t>
  </si>
  <si>
    <t>Entitlement</t>
  </si>
  <si>
    <t>Based on announced Wolfspeed investment</t>
  </si>
  <si>
    <t>FFY 23-27</t>
  </si>
  <si>
    <t>Creates a 25% tax credit for investments in manufacturing semiconductors (including manufacturing equipment used to make semiconductors) for investments placed in service after 2022 and starting construction before 2027.</t>
  </si>
  <si>
    <t>IRS</t>
  </si>
  <si>
    <t>CBO (for fiscal estimate)</t>
  </si>
  <si>
    <t>DEPARTMENT OF ENERGY SCIENCE FOR THE FUTURE</t>
  </si>
  <si>
    <t>10102(a)</t>
  </si>
  <si>
    <t>Basic Energy Sciences Program--Department of Energy Research and Innovation Act</t>
  </si>
  <si>
    <t>Authorizes R&amp;D program in basic energy sciences including: the Advanced Photon Source; the Spallation Neutron Source; the Advanced Light Source; the Linac Coherent Light Source II; the Cryomodule Repair and Maintenance Facility; the Nanoscale Science Research Center; and the National Synchrotron Light Source II.</t>
  </si>
  <si>
    <t>Dept of Energy</t>
  </si>
  <si>
    <t>NC Commerce, NC DEQ State Energy Office</t>
  </si>
  <si>
    <t>Universities, NC Clean Energy Technology Center</t>
  </si>
  <si>
    <t>10102(b)</t>
  </si>
  <si>
    <t>Basic Energy Sciences Program--Artificial Photosynthesis</t>
  </si>
  <si>
    <t>Authorizes $50M/yr FFY23-27 for basic research in artificial photosynthesis and $50M/yr FFY 23-27 for basic research in biochemistry, replication of natural photosynthesis, and related processes.</t>
  </si>
  <si>
    <t>10102(c)</t>
  </si>
  <si>
    <t>Basic Energy Sciences Program-Electricity Storage Research Initiative</t>
  </si>
  <si>
    <t>Authorizes $120M/yr FFY 23-27 for basic R&amp;D activities to ensure US competitiveness in energy storage</t>
  </si>
  <si>
    <t>10102(d)</t>
  </si>
  <si>
    <t>Basic Energy Sciences Program--Foundational Nuclear Science</t>
  </si>
  <si>
    <t>Authorizes $50M/yr FFY 23-27 for basic R&amp;D to expand knowledge relevant to nuclear matter</t>
  </si>
  <si>
    <t>10102(e)</t>
  </si>
  <si>
    <t>Basic Energy Sciences Program--Carbon Materials Science Initiative</t>
  </si>
  <si>
    <t>See 10102(h)</t>
  </si>
  <si>
    <t>Expands fundamental knowledge of coal, coal-wastes, and carbon ore industry and establishes research center in each of two major coal-producing regions in U.S.</t>
  </si>
  <si>
    <t>10102(f)</t>
  </si>
  <si>
    <t>Basic Energy Sciences Program--Carbon Sequestration Research and Geologic Computational Science Initiative</t>
  </si>
  <si>
    <t>Establishes initiative to expand fundamental knowledge, data collection, data analysis, and modeling of subsurface technology to advance understanding of carbon sequestration in geologic formations</t>
  </si>
  <si>
    <t>10102(g)</t>
  </si>
  <si>
    <t>Basic Energy Sciences Program--Funding for Carbon Initiatives</t>
  </si>
  <si>
    <t>Establishes at least two carbon storage research and geologic computational science centers to improve data collection, analysis, and modeling of subsurface geology</t>
  </si>
  <si>
    <t>10102(h)</t>
  </si>
  <si>
    <t>Carbon Research (Funding Authorization of 10102 e through g)</t>
  </si>
  <si>
    <t>Authorizes funding for 10102e-10102f</t>
  </si>
  <si>
    <t>10103(b)</t>
  </si>
  <si>
    <t>Biological and Environmental Research--Biological Systems</t>
  </si>
  <si>
    <t>FFY 26-27</t>
  </si>
  <si>
    <t>Authorizes $50M/yr FFY 26-27 for Low-Dose Radiation Program</t>
  </si>
  <si>
    <t>Universities</t>
  </si>
  <si>
    <t>10103 (c )</t>
  </si>
  <si>
    <t>Biological and Environmental Research--Biomolecular Characterization and Imaging Science</t>
  </si>
  <si>
    <t>Directs Secretary to carry out basic research on similarities and differences b/t effects of exposure to low-dose radiation on Earth, in low Earth orbit, and in space environment</t>
  </si>
  <si>
    <t>10103 (d)</t>
  </si>
  <si>
    <t>Biological and Environmental Research--Climate, Environmental Science, and Other Activities</t>
  </si>
  <si>
    <t>Directs Secretary to establish initiative focusing on development of engineered ecosystems within the Biological and Environmental Research program</t>
  </si>
  <si>
    <t>10103 (e)</t>
  </si>
  <si>
    <t>Biological and Environmental Research--Biotechnology Research Centers</t>
  </si>
  <si>
    <t>No research centers are located in NC</t>
  </si>
  <si>
    <t>n/a</t>
  </si>
  <si>
    <t>10104(a)</t>
  </si>
  <si>
    <t>Advanced Scientific Computing Research Program</t>
  </si>
  <si>
    <t>Authorizes program to steward advanced mathematics, computational science, and computer science research</t>
  </si>
  <si>
    <t>10104(b)</t>
  </si>
  <si>
    <t>Advanced Scientific Computing Research Program - Quantum Network Infrastructure R&amp;D</t>
  </si>
  <si>
    <t>Supports R&amp;D to accelerate innovation to support quantum network infrastructure and establishes Quantum User Expansion for Science and Technology (QUEST) program</t>
  </si>
  <si>
    <t>Universities, NC tech industry</t>
  </si>
  <si>
    <t>10105(a)</t>
  </si>
  <si>
    <t>Fusion Energy Research--R&amp;D of Fusion Materials</t>
  </si>
  <si>
    <t>Funding for R&amp;D of fusion materials.</t>
  </si>
  <si>
    <t>10105(b)</t>
  </si>
  <si>
    <t>Fusion Energy Research--Construction of ITER international fusion project</t>
  </si>
  <si>
    <t>Funding for construction of ITER international fusion project in France</t>
  </si>
  <si>
    <t>10106(a)</t>
  </si>
  <si>
    <t xml:space="preserve">High Energy Physics Program--Elementary Particle Physics </t>
  </si>
  <si>
    <t>See 10106(d)</t>
  </si>
  <si>
    <t>FFY 23-24</t>
  </si>
  <si>
    <t>Authorizes research program in elementary particle physics and associated advanced technology R&amp;D</t>
  </si>
  <si>
    <t>10106(b)</t>
  </si>
  <si>
    <t>High Energy Physics Program--International Partnerships</t>
  </si>
  <si>
    <t>FFY 23-25</t>
  </si>
  <si>
    <t>Authorizes Director of the Office of Science to participate in international efforts related to Large Hadron Collider, the Long-Baseline Neutrino Facility and Deep Underground Neutrino Experiment, and other facilities</t>
  </si>
  <si>
    <t xml:space="preserve">10106 (c ) </t>
  </si>
  <si>
    <t>High Energy Physics Program--Research to Understand Universe</t>
  </si>
  <si>
    <t>FFY 23-26</t>
  </si>
  <si>
    <t>Authorizes research to understand nature of universe and authorizes collaboration with other federal agencies</t>
  </si>
  <si>
    <t>10106(d)</t>
  </si>
  <si>
    <t>High Energy Physics Program--Construction of Major Research Facilities</t>
  </si>
  <si>
    <t>Authorizes construction of major facilities, incl: Long-Baseline Neutrino Facility, Proton-Improvement Plan--II Accelerator Upgrade, Cosmic Microwave Background Stage 4, authorizes accelerator and detector upgrades and R&amp;D, and underground research facility</t>
  </si>
  <si>
    <t>Nuclear Physics Program</t>
  </si>
  <si>
    <t>Authorizes research program to understand forms of nuclear matter, the Electron-Ion Collider, and Nuclear Physics Program</t>
  </si>
  <si>
    <t>Science Laboratories Infrastructure Program</t>
  </si>
  <si>
    <t>Authorizes funding for the Science Laboratory Infrastructure Program</t>
  </si>
  <si>
    <t>Accelerator Research and Development</t>
  </si>
  <si>
    <t>Authorizes program to advance particle accelerator science and technology</t>
  </si>
  <si>
    <t>10110(a)</t>
  </si>
  <si>
    <t>Isotope Research, Development, and Production--Isotope Production</t>
  </si>
  <si>
    <t>Authorizes program to produce isotopes for research and industry purposes; advances isotope production methods and techniques to reduce dependence on foreign supply chains of isotopes; establishes Isotope Program Advisory Committee</t>
  </si>
  <si>
    <t>10110(b)</t>
  </si>
  <si>
    <t>Isotope Research, Development, and Production--Isotope Demonstration Program</t>
  </si>
  <si>
    <t>Evaluation of isotope demonstration program to support development of radioactive and stable isotope production in existing commercial nuclear power plants</t>
  </si>
  <si>
    <t>10110(c )</t>
  </si>
  <si>
    <t>Isotope Research, Development, and Production--Radioisotope Processing Facility</t>
  </si>
  <si>
    <t>Authorizes construction of radioisotope processing facility</t>
  </si>
  <si>
    <t>10110(d)</t>
  </si>
  <si>
    <t>Isotope Research, Development, and Production--Stable Isotope Production and Research Ctr</t>
  </si>
  <si>
    <t>Authorizes construction of stable isotope production and research center</t>
  </si>
  <si>
    <t>10111(a)</t>
  </si>
  <si>
    <t>Increased Collaboration with Teachers and Scientists</t>
  </si>
  <si>
    <t>Authorizes programs that foster collaboration between teachers and elementary schools and secondary schools, higher ed, early-career researchers, and National labs</t>
  </si>
  <si>
    <t>NC DPI, Universities</t>
  </si>
  <si>
    <t>Universities, K-12 schools</t>
  </si>
  <si>
    <t>10111(c )</t>
  </si>
  <si>
    <t>Increased Collaboration with Teachers and Scientists--STEM Education</t>
  </si>
  <si>
    <t>Authorizes funding to support STEM education among underrepresented groups</t>
  </si>
  <si>
    <t>High Intensity Laser Initiative; Helium Conservation Program; Office of Science Emerging Biological Threat Preparedness Research Initiative; Midscale Instrumentation and Research Equipment Program</t>
  </si>
  <si>
    <t>Authorizes funding for High Intensity Laser Initiative; Helium Conservation Program; Office of Science Emerging Biological Threat Preparedness Research Initiative; Midscale Instrumentation and Research Equipment Program, and funding for the Office of Science</t>
  </si>
  <si>
    <t>Established Program to Stimulate Competitive Research (EPSCoR)</t>
  </si>
  <si>
    <t>Expands activities to improve research capacity and capabilities at universities in EPSCoR states.</t>
  </si>
  <si>
    <t xml:space="preserve">Research Security  </t>
  </si>
  <si>
    <t>Directs DOE Sec to develop and maintain tools and processes to manage and mitigate security risks; imposes penalties on funding recipients which knowingly violate protocols established to mitigate research security risks.</t>
  </si>
  <si>
    <t>UNC System</t>
  </si>
  <si>
    <t xml:space="preserve">University researchers </t>
  </si>
  <si>
    <t>NATIONAL INSTITUTE OF STANDARDS AND TECHNOLOGY FOR THE FUTURE ACT</t>
  </si>
  <si>
    <t>10211(a)</t>
  </si>
  <si>
    <t>Funding Authorization for the National Institute of Standards and Technology</t>
  </si>
  <si>
    <t>NC share of US mfg GDP (4.1% +/- 1%)</t>
  </si>
  <si>
    <t>Authorizes funds for the National Institute of Standards and Technology for a period of five years. This includes $2.23 billion for the Hollings Manufacturing Extension Partnership and $829 million for the Manufacturing USA program. (FY23-$1.5 billion FY24-$1.047  FY25-$2.039 FY26-$2.158 FY27-$2.283)</t>
  </si>
  <si>
    <t>NC Commerce, UNC System, NCCC System, NCICU</t>
  </si>
  <si>
    <t>Manufacturing Sector, Nonprofit Organizations, Research Institutions</t>
  </si>
  <si>
    <t>10211(b)</t>
  </si>
  <si>
    <t>Engineering Biology and Biometrology Research</t>
  </si>
  <si>
    <t>See 10211(a)</t>
  </si>
  <si>
    <t>Expands scope of NIST research in fields of engineering biology, biomanufacturing, and biometrology research and orders NIST to support graduate research in these fields while expanding partnerships with institutions of higher education and stakeholders in this field.</t>
  </si>
  <si>
    <t xml:space="preserve">Independent Research Institutions </t>
  </si>
  <si>
    <t>NCCU Biomanufacturing</t>
  </si>
  <si>
    <t>NCSU Biomanufacturing</t>
  </si>
  <si>
    <t>Greenhouse Gas Measurement Research</t>
  </si>
  <si>
    <t>Orders NIST to work with NOAA, NASA, NSF and other federal agencies research improved means of benchmarking, testing, and measurement of greenhouse gas emissions. Encourages promotion of full and open exchange of data with State governments, academia, and industry leaders.</t>
  </si>
  <si>
    <t>NC DEQ, UNC System</t>
  </si>
  <si>
    <t xml:space="preserve"> Local Governments, Independent  Research Institutions </t>
  </si>
  <si>
    <t>NC DEQ Greenhouse Gas Inventory</t>
  </si>
  <si>
    <t>Raleigh Community Climate Action Plan</t>
  </si>
  <si>
    <t>Cybersecurity and Privacy Activities</t>
  </si>
  <si>
    <t>Facilitates the development of technical standards, methodologies, and best practices in cybersecurity in public and private sectors</t>
  </si>
  <si>
    <t>Private Sector</t>
  </si>
  <si>
    <t>Biometrics Research and Testing</t>
  </si>
  <si>
    <t>Broadens NIST's biometrics identification research and testing program to evaluate the accuracy and biases of biometric technologies. Also directs Government Accountability Office to study impact of biometric systems on historically marginalized communities. Directs testing prioritization for biometric technologies developed by US organizations.</t>
  </si>
  <si>
    <t>DOC, GAO</t>
  </si>
  <si>
    <t>NC Commerce, UNC System</t>
  </si>
  <si>
    <t>Protecting Research from Cyber Theft</t>
  </si>
  <si>
    <t>Requires NIST to consider the needs of higher education institutions when creating cybersecurity guidance</t>
  </si>
  <si>
    <t>UNC System, NCCC System, NCICU</t>
  </si>
  <si>
    <t>Dissemination of resources for Research Institutions</t>
  </si>
  <si>
    <t>Requires NIST to provide resources and technical assistance to research institutions to help mitigate cyber risks while conducting research</t>
  </si>
  <si>
    <t>RTI Cybersecurity Initiative</t>
  </si>
  <si>
    <t>Premise Plumbing Research</t>
  </si>
  <si>
    <t>Creates program with EPA to investigate water safety, security, and sustainability. NIST will coordinate with research institutions, non-profit organizations, and the private sector.</t>
  </si>
  <si>
    <t>DOC, EPA</t>
  </si>
  <si>
    <t>Local Governments, Nonprofit Organizations, Independent Research Institutions</t>
  </si>
  <si>
    <t>NC DEQ Division of Water Resources</t>
  </si>
  <si>
    <t>Cape Fear Public Utility Authority</t>
  </si>
  <si>
    <t>Dr. David Satcher Cybersecurity Education Grant Program</t>
  </si>
  <si>
    <t>Competitive</t>
  </si>
  <si>
    <t>Grant awards terminate 5 years after first award granted</t>
  </si>
  <si>
    <t xml:space="preserve">Authorizes creation of grant program to create or grow cybersecurity programs at higher education institutions with high number of underserved students. This includes historically Black colleges and universities, Tribal colleges and universities, along with other minority serving institutions. </t>
  </si>
  <si>
    <t>NC Universities and Community Colleges with Cybersecurity Programs</t>
  </si>
  <si>
    <t>Educational Outreach and Support for Underrepresented Communities</t>
  </si>
  <si>
    <t xml:space="preserve">NIST will develop research collaborations with historically Black colleges and universities and minority serving institutions. NIST will also work to recruit faculty and students  to participate in its programming with the aim of engaging those underrepresented in STEM. </t>
  </si>
  <si>
    <t>UNC System,  NCCC System, NCICU</t>
  </si>
  <si>
    <t>Nonprofit Organizations, Professional Associations</t>
  </si>
  <si>
    <t>NC Minority Serving Institutions</t>
  </si>
  <si>
    <t>10245(a)</t>
  </si>
  <si>
    <t>International Standards Development</t>
  </si>
  <si>
    <t>Directs NIST to develop its public-private partnerships to ensure the US is continuously engaged in shaping international systems of measurement.</t>
  </si>
  <si>
    <t>Industry Leaders, International Regulatory Organizations</t>
  </si>
  <si>
    <t>10245(b)</t>
  </si>
  <si>
    <t>International Standards Engagement</t>
  </si>
  <si>
    <t>NIST will provide those persons with subject matter expertise and a background in small business with  leadership positions in developing technical standards. NIST will also offer additional partnership opportunities to federally funded research and development centers, industries, and higher education institutions.</t>
  </si>
  <si>
    <t>10245(c)</t>
  </si>
  <si>
    <t>Capacity Building Guidance</t>
  </si>
  <si>
    <t>Provides support for workforce development and training opportunities around international standards.</t>
  </si>
  <si>
    <t>Industry Leaders, Nonprofit Organizations, Independent Research Institutions</t>
  </si>
  <si>
    <t>10245(d)</t>
  </si>
  <si>
    <t>Capacity Building Pilot Program</t>
  </si>
  <si>
    <t>Program Evaluation Report prepared after first 2-years, Every year thereafter for renewal decision</t>
  </si>
  <si>
    <t>Award program designed to increase interest from small businesses and academia in international standards organizations. Private sector entities, higher education institutions, and non-profit organizations are eligible to apply.</t>
  </si>
  <si>
    <t>Small Businesses, Nonprofit Organizations, Independent Research Institutions</t>
  </si>
  <si>
    <t>Standards Development Organization Grants</t>
  </si>
  <si>
    <t>FFY 22-26</t>
  </si>
  <si>
    <t>Grants awarded to nongovernmental standards development organizations to help with developing, maintaining, and reviewing forensic science consensus standards and best practices.</t>
  </si>
  <si>
    <t>Nongovernmental Standards Organizations</t>
  </si>
  <si>
    <t>SDO List</t>
  </si>
  <si>
    <t xml:space="preserve">Establishment of Expansion Awards Pilot Program </t>
  </si>
  <si>
    <t>Program Evaluation Report prepared no later than Oct 2025 for renewal decision</t>
  </si>
  <si>
    <t>Award program intended to enhance workforce development, encourage production of resilient supply chains, mitigate vulnerabilities to cyberattacks, and expand advanced technological services to US-based manufacturers. Geographic diversity will be considered in applications. Centers or consortia of centers are eligible to apply.</t>
  </si>
  <si>
    <t>Public-Private Consortia, Industry leaders, Workforce Development Providers, Independent Research Institutions</t>
  </si>
  <si>
    <t>10252(a)</t>
  </si>
  <si>
    <t>Update to Hollings Manufacturing Extension Partnership</t>
  </si>
  <si>
    <t>Allows NIST to accept funds from other federal agencies and private entities and distribute them as competitive awards to eligible consortia.</t>
  </si>
  <si>
    <t>Public-Private Partnership Organizations</t>
  </si>
  <si>
    <t>10252(b)</t>
  </si>
  <si>
    <t>Supporting American Manufacturing</t>
  </si>
  <si>
    <t>Requires awards to be allocated to those centers which work to enhance and develop US-based manufacturers.</t>
  </si>
  <si>
    <t>10252(c)</t>
  </si>
  <si>
    <t>Amending the Hollings MEP Competitive Awards Program</t>
  </si>
  <si>
    <t>Amends language in existing MEP competitive award program to include a requirement for US-based companies.</t>
  </si>
  <si>
    <t>Industry Leaders</t>
  </si>
  <si>
    <t>10252(d)</t>
  </si>
  <si>
    <t>Hollings MEP Outreach</t>
  </si>
  <si>
    <t>Requires MEP award program to increase outreach to underserved communities in rural areas and minority serving institutions.</t>
  </si>
  <si>
    <t>NC Commerce, UNC System NCCC System</t>
  </si>
  <si>
    <t xml:space="preserve">Local Governments  </t>
  </si>
  <si>
    <t>78 out of 100 NC Counties are considered rural</t>
  </si>
  <si>
    <t>Establishment of National Supply Chain Database</t>
  </si>
  <si>
    <t xml:space="preserve">Establishes national supply chain database to assist Federal Government and industry sectors in minimizing disruptions in US supply chain. </t>
  </si>
  <si>
    <t xml:space="preserve">Industry Leaders </t>
  </si>
  <si>
    <t>Supporting Geographic Diversity</t>
  </si>
  <si>
    <t>Requires agencies when planning or establishing a Manufacturing USA program to consider geographic diversity, areas with low per capita income, socially disadvantaged residents, and areas with rural communities</t>
  </si>
  <si>
    <t>Expanding Opportunities through the Manufacturing USA Program</t>
  </si>
  <si>
    <t>Directs Federal Agencies to increase participation of minority serving institutions, minority business enterprises, and rural-serving institutions in existing Manufacturing USA institutes</t>
  </si>
  <si>
    <t>Small Businesses, Local Governments, Industry Leaders</t>
  </si>
  <si>
    <t>Promoting Domestic Production of Technologies under Manufacturing USA Programs</t>
  </si>
  <si>
    <t>Orders Department of Commerce to promote domestic production of technologies developed under the Manufacturing USA network</t>
  </si>
  <si>
    <t>NATIONAL SCIENCE FOUNDATION FOR THE FUTURE</t>
  </si>
  <si>
    <t>National Science Foundation for the Future Appropriations</t>
  </si>
  <si>
    <t xml:space="preserve">Appropriates funding for this portion of the bill. Approximate funding amounts per year are $11.9B in FY23, $15.6B in FY24, $16.7B in FY25, $17.8B in FY26, and $18.9B in FY27. </t>
  </si>
  <si>
    <t>10311(a)</t>
  </si>
  <si>
    <t>Pre-K-12 STEM Education-National Academies Study</t>
  </si>
  <si>
    <t>See Section 10303</t>
  </si>
  <si>
    <t>120 days following act enactment</t>
  </si>
  <si>
    <t xml:space="preserve">Conducts a study with the National Academies in order to understand the factors that impact the implementation of successful K-12 STEM education programs. Recommendations will be made to relevant stakeholders. </t>
  </si>
  <si>
    <t>Department of Education, NSF</t>
  </si>
  <si>
    <t>NC DPI</t>
  </si>
  <si>
    <t>Local School Districts</t>
  </si>
  <si>
    <t>10311(b)</t>
  </si>
  <si>
    <t>Pre-K-12 STEM Education-Informal STEM Opportunities</t>
  </si>
  <si>
    <t xml:space="preserve">Includes award funding that supports research and development of outside of school programs (after school, summer, etc.) to engage students in STEM. This includes programs for students from historically underrepresented groups in STEM as well as rural areas. Awards are made to institutions of higher education or nonprofit organizations. </t>
  </si>
  <si>
    <t>UNC System, NC DPI</t>
  </si>
  <si>
    <t>Nonprofit Organizations, existing educational programming</t>
  </si>
  <si>
    <t>Carolina Demography</t>
  </si>
  <si>
    <t>10311(c)</t>
  </si>
  <si>
    <t>Pre-K-12 STEM Education- National Teacher Corps Pilot</t>
  </si>
  <si>
    <t>10 year pilot-FFY 23-32</t>
  </si>
  <si>
    <t xml:space="preserve">Recognizes outstanding STEM teachers in classrooms throughout the nation by rewarding them for their accomplishments and making STEM education an attractive career path. An emphasis will be placed on educators from rural and high-need schools. This also includes the establishment of a Corps Advisory Board and a Corps Alliance. Corps Alliances engage local partners in order to serve the Teacher Corps community. Members of the Teacher Corps will receive a stipend of at least $10,000. </t>
  </si>
  <si>
    <t>NC DPI, UNC System</t>
  </si>
  <si>
    <t>10312 (a)</t>
  </si>
  <si>
    <t>Undergraduate STEM Education-Research on STEM Education and Workforce Needs</t>
  </si>
  <si>
    <t xml:space="preserve">Includes funding for nonprofits or four-year institutions of higher education to understand the current STEM education and workforce needs and understand what can be done in order to increase capacity as well as increase knowledge on effective practices. </t>
  </si>
  <si>
    <t>Department of Education/DOC/NSF</t>
  </si>
  <si>
    <t>UNC System, NC DOC</t>
  </si>
  <si>
    <t>Local school districts, nonprofits, local STEM employers</t>
  </si>
  <si>
    <t>10312 (b)</t>
  </si>
  <si>
    <t>Undergraduate STEM Education-Advanced Technological Education Program Update</t>
  </si>
  <si>
    <t xml:space="preserve">Includes funding for the establishment of centers of excellence in advanced technology fields among associate degree granting colleges. The centers should serve as models for the benefit of both colleges and secondary schools. </t>
  </si>
  <si>
    <t>NC Community Colleges, NC DPI</t>
  </si>
  <si>
    <t>10312 (c)</t>
  </si>
  <si>
    <t>Undergraduate STEM Education-Innovations in STEM at Community Colleges</t>
  </si>
  <si>
    <t xml:space="preserve">Includes funding for nonprofits or higher education institutions to advance research on learning and teaching at community colleges and to improve outcomes for students who complete their STEM Degree or credential. This can also include partnership building because institutions of higher education and industry or labor organizations. </t>
  </si>
  <si>
    <t>NC Community Colleges, UNC System</t>
  </si>
  <si>
    <t>Nonprofit Organizations, Industry, Labor Organizations</t>
  </si>
  <si>
    <t>10312 (d)</t>
  </si>
  <si>
    <t>Undergraduate STEM Education- Improving Access to STEM Education at Career and Technical Education Institutions</t>
  </si>
  <si>
    <t xml:space="preserve">Includes funding for higher education institutions (including vocational institutions) to support career and technical education in STEM and computer science fields. Priority will be given to organizations who recruit veterans and members of the armed forces. </t>
  </si>
  <si>
    <t>NC Community Colleges, UNC System, Possible impact on DMVA</t>
  </si>
  <si>
    <t>Governor's Office</t>
  </si>
  <si>
    <t>10312 (e)</t>
  </si>
  <si>
    <t>Undergraduate STEM Education-Course-Based Undergraduate Research Experiences</t>
  </si>
  <si>
    <t>Four Year Pilot Program</t>
  </si>
  <si>
    <t xml:space="preserve">Includes funding for institutions of higher education and nonprofit organizations to establish a minimum of five centers dedicated to developing and scaling successful models for providing undergraduate students with hands on, course based research experiences. An emphasis will be placed on identifying opportunities and challenges across diverse students and institution types. </t>
  </si>
  <si>
    <t>Nonprofit Organizations</t>
  </si>
  <si>
    <t>10313 (a)</t>
  </si>
  <si>
    <t>Graduate STEM Education-Mentoring and Professional Development</t>
  </si>
  <si>
    <t>Five Year Pilot Program</t>
  </si>
  <si>
    <t xml:space="preserve">Includes funding for nonprofit and higher education institutions to develop innovative approaches in career exploration for graduate students and post-doctoral scholars. Also includes funding for research on the impact of fellowships, traineeships, assistantships as well as graduate level education. In additional, there will be funding for graduate student professional development. </t>
  </si>
  <si>
    <t>10313 (b)</t>
  </si>
  <si>
    <t>Graduate STEM Education-Graduate Research Fellowship Program Update</t>
  </si>
  <si>
    <t>Five Years</t>
  </si>
  <si>
    <t xml:space="preserve">Includes funding to increase the number of fellows supported to no fewer than 3,000 fellows. There will be an encouragement of applicants from historically underrepresented populations in STEM as well as assurance those pursuing graduate degrees in cybersecurity are eligible. </t>
  </si>
  <si>
    <t>Cybersecurity Guide</t>
  </si>
  <si>
    <t>10313 (c)</t>
  </si>
  <si>
    <t>Graduate STEM Education-Study on Graduate Student Funding</t>
  </si>
  <si>
    <t xml:space="preserve">Includes funding to enter into an agreement with a qualified independent organization to evaluate the impact of funding mechanisms on graduate student experiences. </t>
  </si>
  <si>
    <t>Independent Research Organization</t>
  </si>
  <si>
    <t>10313 (d)</t>
  </si>
  <si>
    <t>Graduate STEM Education-AI Scholarship for Service</t>
  </si>
  <si>
    <t xml:space="preserve">Feasibility study will take place within one year of act establishment. </t>
  </si>
  <si>
    <t xml:space="preserve">Includes a directive to determine the feasibility of the establishment of an AI scholarship for service. The goal of this program would be to recruit and train Artificial Intelligence professionals at federal, state, local, and tribal governments. The award would be full tuition, however with a governmental work requirement. </t>
  </si>
  <si>
    <t>All government entities in need of AI professionals, other institutions offering these degrees (ex. Duke)</t>
  </si>
  <si>
    <t>MastersinAI</t>
  </si>
  <si>
    <t>Cyber Security Workforce Development Research and Development</t>
  </si>
  <si>
    <t xml:space="preserve">Includes awards for higher education or nonprofit institutions to carry out research on the cyber workforce. </t>
  </si>
  <si>
    <t>Cyber Industry</t>
  </si>
  <si>
    <t>Federal Cyber Scholarship-For-Service Program</t>
  </si>
  <si>
    <t>Includes language affirming the importance of federal investments in this program and that they plan a key role in strengthening the cybersecurity workforce.</t>
  </si>
  <si>
    <t>All government entities in need of cybersecurity professionals</t>
  </si>
  <si>
    <t>Cyber Security Workforce Data Initiative</t>
  </si>
  <si>
    <t xml:space="preserve">Includes a directive to establish a cybersecurity workforce data initiative in coordination with the National Institute of Standards and Technology as well as other Federal statistical agencies. </t>
  </si>
  <si>
    <t>DOC, NSF</t>
  </si>
  <si>
    <t>Cybersecurity Industry</t>
  </si>
  <si>
    <t>10318(a)</t>
  </si>
  <si>
    <t>Microelectronics Workforce Development Activities-Creating Helpful Initiatives to Produce Personnel in Needed Growth Industries</t>
  </si>
  <si>
    <t xml:space="preserve">Includes awards for higher education or nonprofit institutions for activities to expand evidence-based education and workforce development activities at all levels of education in fields and disciplines related to microelectronics. </t>
  </si>
  <si>
    <t>UNC System, NC Community Colleges, NC DPI, DOC</t>
  </si>
  <si>
    <t>Microelectronics Industry, Local Schools, Vocational Programs, Other Programs (Duke)</t>
  </si>
  <si>
    <t>Durham Tech</t>
  </si>
  <si>
    <t>NC State</t>
  </si>
  <si>
    <t>UNC</t>
  </si>
  <si>
    <t>10318(b)</t>
  </si>
  <si>
    <t>Microelectronics Workforce Development Activities-National Network for Microelectronics Education</t>
  </si>
  <si>
    <t xml:space="preserve">Includes awards for higher education and nonprofit institutions to establish partnerships to enhance participation in microelectronics education. Establishes a hub for best practice sharing in order to connect facilities and resources. </t>
  </si>
  <si>
    <t>10320(a)</t>
  </si>
  <si>
    <t>Mandatory Cost Sharing-Waiver</t>
  </si>
  <si>
    <t>5 Year Program</t>
  </si>
  <si>
    <t xml:space="preserve">Waives the cost sharing requirements for teaching fellowships administered within the Robert Noyce Teacher Scholarship Program. </t>
  </si>
  <si>
    <t>Other schools with education programs (ex. Elon, Wake Forest)</t>
  </si>
  <si>
    <t>School Listing</t>
  </si>
  <si>
    <t>10321(a)</t>
  </si>
  <si>
    <t xml:space="preserve">Programs to Address the STEM Workforce-In General </t>
  </si>
  <si>
    <t xml:space="preserve">Includes a directive to increase partnerships with state educational agencies in order to recruit, retain, and advance students to a bachelor's degree in a STEM discipline concurrently with a secondary school diploma. </t>
  </si>
  <si>
    <t>UNC System, NC DPI, NC Community Colleges</t>
  </si>
  <si>
    <t>Local High Schools</t>
  </si>
  <si>
    <t>10321(b)</t>
  </si>
  <si>
    <t>Programs to Address the STEM Workforce-Post-Doctoral Professional Development</t>
  </si>
  <si>
    <t xml:space="preserve">Includes a directive to support fellowships and other professional development for Post-Doctoral individuals in the governmental space. </t>
  </si>
  <si>
    <t>UNC System, other state agencies with research needs</t>
  </si>
  <si>
    <t>Local and Tribal Governments</t>
  </si>
  <si>
    <t>Robert Noyce Teacher Scholarship Program Update</t>
  </si>
  <si>
    <t xml:space="preserve">Includes funding to increase the number of scholarships awarded under the program. Also includes a directive to expand outreach to increase program diversity. </t>
  </si>
  <si>
    <t>NSF Eddie Bernice Johnson Includes Initiative</t>
  </si>
  <si>
    <t xml:space="preserve">Includes directive to make awards to institutions of higher education or nonprofit organizations to facilitate partnership to broaden participation in STEM by historically unrepresented groups in studies and careers. </t>
  </si>
  <si>
    <t>UNC System, NC Community Colleges, DOC</t>
  </si>
  <si>
    <t>Nonprofit Organizations, Industry</t>
  </si>
  <si>
    <t>10325(a)</t>
  </si>
  <si>
    <t>Expanding Geographic and Institutional Diversity in Research-Continuing Support for EPSCoR</t>
  </si>
  <si>
    <t>FFY 23-29</t>
  </si>
  <si>
    <t xml:space="preserve">Includes a directive to maintain or increase EPSCoR funding, specifically focusing on expanding STEM initiatives in rural areas. This includes workforce development programs, educational programs, research opportunities, and scholarship programs. </t>
  </si>
  <si>
    <t>Industry, Local School Districts</t>
  </si>
  <si>
    <t>10325(b)</t>
  </si>
  <si>
    <t>Expanding Geographic and Institutional Diversity in Research-Fostering STEM Research Diversity and Capacity Program</t>
  </si>
  <si>
    <t>Awards funds to eligible institutions to implement and study approaches for building research capacity to engage and retain students from diverse backgrounds in STEM. Eligible institutions are higher education institutions not among the top 100 institutions in federal R&amp;D expenditures during the 3 year period prior to the award.</t>
  </si>
  <si>
    <t>UNC System, minus UNC and NC State</t>
  </si>
  <si>
    <t>All other 4-year schools in NC except Duke University</t>
  </si>
  <si>
    <t>R&amp;D Expenditures</t>
  </si>
  <si>
    <t>10325(c)</t>
  </si>
  <si>
    <t>Expanding Geographic and Institutional Diversity in Research-Partnerships with Emerging Research Institutions</t>
  </si>
  <si>
    <t xml:space="preserve">Awards funds to research partnerships that involve emerging research institution and may involve institutions classified as high research activity by the Carnegie Classification of Institutions of Higher Education at the time of application. These funds may be used to increase capacity. </t>
  </si>
  <si>
    <t>Many other four year schools in North Carolina</t>
  </si>
  <si>
    <t>Diversity in Tech Research</t>
  </si>
  <si>
    <t>Awards funds to institutions of higher education or nonprofit organizations to support research that yields scientific evidence on the improvement of entities involved in technology research, including research related to diversity and inclusion in the tech sector.</t>
  </si>
  <si>
    <t>Research and Dissemination to Increase the Participation of Women and Underrepresented Minorities in STEM fields</t>
  </si>
  <si>
    <t xml:space="preserve">Spending </t>
  </si>
  <si>
    <t>Awards funds to institutions of higher education or nonprofit organizations to enable entities to increase participation of women and under-represented minorities in STEM studies and careers.</t>
  </si>
  <si>
    <t>UNC System, NC Community Colleges</t>
  </si>
  <si>
    <t>10329(a)</t>
  </si>
  <si>
    <t>Activities to Expand STEM Opportunities-National Science Foundation Support for Increasing Diversity Among STEM Faculty at Institutions of Higher Education</t>
  </si>
  <si>
    <t xml:space="preserve">Awards funds to institutions of higher education for the development and assessment of reform efforts in order to increase the recruitment, retention, and advancement of individuals from underrepresented minority groups in academic STEM careers. </t>
  </si>
  <si>
    <t>10329(b)</t>
  </si>
  <si>
    <t>Activities to Expand STEM Opportunities-National Science Foundation Support for Broadening Participation in Undergraduate STEM Education</t>
  </si>
  <si>
    <t xml:space="preserve">Awards funds to institutions of higher education to implement or expand research-based reforms in undergraduate STEM education in order to recruit and retain students from minority groups who are underrepresented in STEM fields. </t>
  </si>
  <si>
    <t>Intramural Emerging Research Institutions Pilot Program</t>
  </si>
  <si>
    <t>Advisory</t>
  </si>
  <si>
    <t xml:space="preserve">Aims to make changes to awards process in order to assist institutions who have not been able to traditionally receive NSF funding become more competitive. </t>
  </si>
  <si>
    <t>UNC System, NC Community Colleges, NC DPI</t>
  </si>
  <si>
    <t>Any agency or institution competing for NSF funds</t>
  </si>
  <si>
    <t>Research Awards</t>
  </si>
  <si>
    <t>Awards funds to institutions of higher education or nonprofit organizations to support research on the conduct of research and the research environment.</t>
  </si>
  <si>
    <t>Research Security and Integrity Information Sharing Analysis Organization</t>
  </si>
  <si>
    <t>Directs funds to establish an agreement with an independent agency to establish a research security and integrity information sharing analysis organization.</t>
  </si>
  <si>
    <t>DOC, UNC System, NC Community Colleges</t>
  </si>
  <si>
    <t>Independent Research Organization, members of the collective</t>
  </si>
  <si>
    <t>10341(a)</t>
  </si>
  <si>
    <t>Broader Impacts-Assessment</t>
  </si>
  <si>
    <t>Within 120 Days of Act Enactment</t>
  </si>
  <si>
    <t xml:space="preserve">Includes funding for an assessment by an independent organization to ensure Broader Impacts criterion are being applied and previously established goals are being met. </t>
  </si>
  <si>
    <t>Independent Organization</t>
  </si>
  <si>
    <t>10341(B)</t>
  </si>
  <si>
    <t>Broader Impacts- Activities</t>
  </si>
  <si>
    <t xml:space="preserve">Awards funds to institutions of higher education or nonprofit organizations to support activities to increase resources for implementing the Broader Impacts review criterion. </t>
  </si>
  <si>
    <t>10343(d)</t>
  </si>
  <si>
    <t>Research Ethics-Research</t>
  </si>
  <si>
    <t>Awards funds to institutions of higher education or nonprofit organizations to research the potential risks and societal implications of NSF.</t>
  </si>
  <si>
    <t>10344(d)</t>
  </si>
  <si>
    <t>Research Reproducibility and Replicability</t>
  </si>
  <si>
    <t xml:space="preserve">Awards funds to institutions of higher education or nonprofit organizations to develop tools and research around reproducibility and the sharing of code. </t>
  </si>
  <si>
    <t>Climate Change Research</t>
  </si>
  <si>
    <t>Awards funds to institutions of higher education or nonprofit organizations to improve knowledge of the climate system and other related systems.</t>
  </si>
  <si>
    <t>Department of Education, EPA, NSF</t>
  </si>
  <si>
    <t>UNCC</t>
  </si>
  <si>
    <t>Measuring Impacts on Federally Funded Research and Development</t>
  </si>
  <si>
    <t>Awards funds to institutions of higher education or nonprofit organizations  for research and tools to improve understanding of the impacts of Federally funded research on society, including job creation.</t>
  </si>
  <si>
    <t>Food-Energy-Water Research</t>
  </si>
  <si>
    <t>Awards funds to institutions of higher education or nonprofit organizations to support research and grow the workforce in the area of food-energy-water.</t>
  </si>
  <si>
    <t>Department of Education, DOC, Department of Energy, NSF</t>
  </si>
  <si>
    <t>DOC, UNC System, NC Community Colleges, DEQ</t>
  </si>
  <si>
    <t>Biological Field Stations and Marine Laboratories</t>
  </si>
  <si>
    <t>Supports enhancing,  repairing and maintaining research instrumentation, laboratories, telecommunications and housing at biological field stations and marine laboratories.</t>
  </si>
  <si>
    <t>UNC System Institutions with marine laboratories (UNC-CH, UNCW) or biological field stations (UNC-CH, WCU)</t>
  </si>
  <si>
    <t>Other labs owned by other institutions (ex. Duke)</t>
  </si>
  <si>
    <t>UNCW</t>
  </si>
  <si>
    <t>Highlands Biological</t>
  </si>
  <si>
    <t>Sustainable Chemistry Research and Education</t>
  </si>
  <si>
    <t xml:space="preserve">Supports research and programming related to sustainable chemistry practices. </t>
  </si>
  <si>
    <t>NC DPI, UNC System, NC Community Colleges</t>
  </si>
  <si>
    <t>Risk and Resilience Research</t>
  </si>
  <si>
    <t>Awards funds to institutions of higher education or nonprofit organizations to support research and tools to help better mitigate natural disasters.</t>
  </si>
  <si>
    <t>Department of Education, FEMA, DOI, DHS, NSF</t>
  </si>
  <si>
    <t>NCORR, NC Emergency Management, NCNG, UNC System</t>
  </si>
  <si>
    <t>Unmanned Aircraft System Technologies</t>
  </si>
  <si>
    <t xml:space="preserve">Creates a program to expand research in unmanned aircraft system technologies and expand undergraduate and graduate education in the field. </t>
  </si>
  <si>
    <t>NASA, FAA, Department of Education, NSF</t>
  </si>
  <si>
    <t>Accelerating Unmanned Maritime System Technologies</t>
  </si>
  <si>
    <t xml:space="preserve">Awards funds to institutions of higher education or nonprofit organizations to support research that will accelerate innovation and increase awareness of this domain. </t>
  </si>
  <si>
    <t>Coast Guard, DoD, Department of Education, NSF, Other Related organizations</t>
  </si>
  <si>
    <t>10355(c)</t>
  </si>
  <si>
    <t>Biological Research Collections-Action Center for Biological Collections</t>
  </si>
  <si>
    <t>Awards funds to institutions of higher education or nonprofit organizations to facilitate information sharing and communities of practices, including the creation of an Action Center for Biological Collections.</t>
  </si>
  <si>
    <t>UNC System, NCCS</t>
  </si>
  <si>
    <t>Clean Water Research and Technology Acceleration</t>
  </si>
  <si>
    <t>Awards funds to institutions of higher education or nonprofit organizations to support research and workforce development in clean water systems.</t>
  </si>
  <si>
    <t>Technology and Behavioral Science Research</t>
  </si>
  <si>
    <t xml:space="preserve">Awards funds to support research that explores how social media impacts society. </t>
  </si>
  <si>
    <t>DHHS, NSF, Department of Education</t>
  </si>
  <si>
    <t>UNC System, NC DHHS</t>
  </si>
  <si>
    <t>Other potential research stakeholders</t>
  </si>
  <si>
    <t>Critical Minerals Mining Research and Development</t>
  </si>
  <si>
    <t xml:space="preserve">Awards funds to institutions of higher education or nonprofit organizations to support research to advance critical minerals mining strategies and technologies. </t>
  </si>
  <si>
    <t>UNC System, DEQ</t>
  </si>
  <si>
    <t>Study of AI Research Capacity</t>
  </si>
  <si>
    <t xml:space="preserve">Within 12 months of enactment </t>
  </si>
  <si>
    <t>Directs a study to be conducted by the foundation or an independent research organization on artificial intelligence research capacity at US higher education institutions.</t>
  </si>
  <si>
    <t>Department of Education, USTP, NSF</t>
  </si>
  <si>
    <t>Astronomy and Satellite Constellations</t>
  </si>
  <si>
    <t xml:space="preserve">Awards funds to support research of mitigation measures to address the potential impact of satellite constellations. </t>
  </si>
  <si>
    <t>NASA, Department of Education, USTP, NSF</t>
  </si>
  <si>
    <t>Other research organizations</t>
  </si>
  <si>
    <t>Research on the Impact of Inflation</t>
  </si>
  <si>
    <t xml:space="preserve">Awards funds to institutions of higher education or nonprofit organizations to support research to improve understanding on the impact of inflation. </t>
  </si>
  <si>
    <t>Microgravity Utilization Policy</t>
  </si>
  <si>
    <t>Awards funds to the microgravity environment, including private sector organizations, for the development of related science, engineering, and technology.</t>
  </si>
  <si>
    <t>NASA, NSF</t>
  </si>
  <si>
    <t>Private sector organizations</t>
  </si>
  <si>
    <t>Facility Operation and Maintenance</t>
  </si>
  <si>
    <t xml:space="preserve">Provides 10% to 50% of funds for the operation and maintenance costs for major research facilities that are within the first five years of operation. </t>
  </si>
  <si>
    <t>Other NC Research Facilities</t>
  </si>
  <si>
    <t>Helium Conservation</t>
  </si>
  <si>
    <t>Awards funds to additional institutions of higher education through the Major Research Instrumentation program for equipment and instrumentation to reduce the consumption of helium.</t>
  </si>
  <si>
    <t>N/a</t>
  </si>
  <si>
    <t>National Secure Data Service</t>
  </si>
  <si>
    <t>Within One Year of Enactment</t>
  </si>
  <si>
    <t xml:space="preserve">Creates a government-wide data linkage and access infrastructure for statistical activities. </t>
  </si>
  <si>
    <t>NSF, OMB</t>
  </si>
  <si>
    <t>All state agencies</t>
  </si>
  <si>
    <t>All government entities</t>
  </si>
  <si>
    <t>Directorate for Technology, Innovation, and Partnerships-Activities</t>
  </si>
  <si>
    <t>Describes activities to be supported by the directorate, including support for research, the translation of research into products, the development of partnerships that include traditional and nontraditional players, capacity building, education and training of students, and identifying social, behavioral, and economic drivers and consequences of technological innovations that could enable advances in key technology focus areas.</t>
  </si>
  <si>
    <t>Other colleges and universities, nonprofit organizations, labor organizations, field stations and marine laboratories</t>
  </si>
  <si>
    <t>Regional Innovation Engines</t>
  </si>
  <si>
    <t>FFY 23-27 (Can be renewed for an additional five years)</t>
  </si>
  <si>
    <t xml:space="preserve">Awards funding to eligible entities (higher education institutions, nonprofit organization, or private sector entities) for the planning, establishment, and support of regional innovation engines. </t>
  </si>
  <si>
    <t>Department of Education, NSF, DOC</t>
  </si>
  <si>
    <t>Private Sector Entities, Nonprofit Organizations, Economic Development Organizations</t>
  </si>
  <si>
    <t xml:space="preserve">Translation Accelerator </t>
  </si>
  <si>
    <t xml:space="preserve">Awards funding to partnerships (2 or more types of entitiies named in bill) to further innovation throughout technology focus areas. Not less than 25% of the funding for an applying institute must be provided by non-Federal entities. </t>
  </si>
  <si>
    <t>NSF, Department of Education (Any federal agency eligible to be in a partnership)</t>
  </si>
  <si>
    <t>For-Profit Companies, Nonprofit Organizations, Other Related Entities</t>
  </si>
  <si>
    <t>Test Beds</t>
  </si>
  <si>
    <t>Awards funding to institutions of higher education or nonprofit organizations to establish and operate test beds to enhance the development of new critical hardware or software technology.</t>
  </si>
  <si>
    <t>Department of Education, NSF, Department of Energy, National Institute of Standards and Technology</t>
  </si>
  <si>
    <t>Planning and Capacity Building Awards</t>
  </si>
  <si>
    <t xml:space="preserve">Awards funding to an eligible entity (nonprofits, higher education institutions, economic development organizations, industry organizations, industry executives, other related entities) to advance the development, adoption, and commercialization of technologies. Awards would be at least 3 years in duration and cannot exceed $1,000,000 per fiscal year. </t>
  </si>
  <si>
    <t>Economic Organizations, For-profit and Nonprofit Organizations</t>
  </si>
  <si>
    <t>Entrepreneurial Fellowships</t>
  </si>
  <si>
    <t xml:space="preserve">FFY 23-27 </t>
  </si>
  <si>
    <t>Creates an entrepreneurial fellowship program for scientists and engineers to help develop leaders and establish connections between academic research and the government, industry, and financial sectors.</t>
  </si>
  <si>
    <t>Research Institutions</t>
  </si>
  <si>
    <t>Scholarships and Fellowships</t>
  </si>
  <si>
    <t>Creates undergraduate scholarships, graduate fellowships and traineeships, and postdoctoral awards in key technology focus areas. Awards can be made directly to students or through institutions of higher education.  An emphasis will be placed on low-income and historically underrepresented students.</t>
  </si>
  <si>
    <t>Research and Development Awards</t>
  </si>
  <si>
    <t>Creates awards for higher education institutions, research institutions, nonprofit organizations, private sector entities, and other related organizations for research and technology development within the key technology focus areas. Awards will also be made through the SBIR and STTR programs to expedite short-term technology deployment.</t>
  </si>
  <si>
    <t>UNC System, NC Community Colleges, Department of Commerce</t>
  </si>
  <si>
    <t>Nonprofit Organizations, Private Sector Entities</t>
  </si>
  <si>
    <t>Scaling Innovations in PreK-12 STEM Education</t>
  </si>
  <si>
    <t>Awards funding to institutions of higher education or nonprofit organizations to support and scale research and development of STEM education innovations.</t>
  </si>
  <si>
    <t>UNC System, NCCS, NC DPI</t>
  </si>
  <si>
    <t>BIOECONOMY RESEARCH AND DEVELOPMENT</t>
  </si>
  <si>
    <t>10402(a)</t>
  </si>
  <si>
    <t>National Engineering Biology and Research Development Initiative</t>
  </si>
  <si>
    <t>Unclear, need to confirm amount</t>
  </si>
  <si>
    <t>Establishes the National Engineering Biology Research and Development Initiative (NEBRD) that will support the development of tools to accelerate engineering biology research, expand the number of researchers,  and expand the translation and commercialization of research</t>
  </si>
  <si>
    <t>Office of Science and Technology Policy</t>
  </si>
  <si>
    <t>University Researchers, Private Researchers, Businesses associated with biology engineering</t>
  </si>
  <si>
    <t>10402(b)</t>
  </si>
  <si>
    <t>Activities of the Initiative</t>
  </si>
  <si>
    <t>Grants to fund individuals and teams of investigators, projects funded under joint solicitations by collaboration of no fewer than two agencies, interdisciplinary research centers, support for education of graduate and graduate students, incentives development of retooled industrial sites, grants to fund institutions of higher ed and nonprofit, facilitating private public partnerships</t>
  </si>
  <si>
    <t>10402(c)</t>
  </si>
  <si>
    <t>Expanding Participation</t>
  </si>
  <si>
    <t>outreach to HBCUs, Tribal Universities, and minority-serving institutions about initiative opportunities and to encourage collaboration with research-intensive universities</t>
  </si>
  <si>
    <t>NC HBCUs</t>
  </si>
  <si>
    <t>Initiative Coordination</t>
  </si>
  <si>
    <t>Requires Office of Science Technology and Policy to designate Interagency Committee to oversee planning, management, and coordination of the National Engineering Biology Research and Development Inititaive</t>
  </si>
  <si>
    <t>Advisory Committee on Engineering Biology Research and Development</t>
  </si>
  <si>
    <t>Designates Advisory Committee on non-Federal members to provide advice on the NEBRD Initiative; charges the Committee with specific duties; and requires the Committee to report on their findings and recommendations at least every 5 years</t>
  </si>
  <si>
    <t>External Review of Ethical, Legal, Environmental, Safety, Security, and Health Concerns related to engineering biology research and development</t>
  </si>
  <si>
    <t>Requires a National Academy of Sciences workshop to review the ethical, environmental, societal, and health concerns related to engineering biology research and development</t>
  </si>
  <si>
    <t>Agency activities</t>
  </si>
  <si>
    <t xml:space="preserve">Describes specific activities of the NEBRD and responsibilities of other agencies to it </t>
  </si>
  <si>
    <t>BROADENING PARTICIPATION IN SCIENCE</t>
  </si>
  <si>
    <t>Federal Agency policies for Caregivers</t>
  </si>
  <si>
    <t xml:space="preserve">Requires OSTP to provide guidance to Federal Research Agencies on providing no-cost extensions and fleixbile award time to those federal grant recipients which offer caregiving </t>
  </si>
  <si>
    <t>UNC System, NCCC System</t>
  </si>
  <si>
    <t>Independent Research Institutions</t>
  </si>
  <si>
    <t>Collection and Reporting of data on Federal Research Awards</t>
  </si>
  <si>
    <t>Requires Federal Research Agencies to collect data on recipients of research grants and report this information to NSF</t>
  </si>
  <si>
    <t>Policies for review of Federal Research Awards</t>
  </si>
  <si>
    <t>Requires all federal Research Agencies to proactively work to dismantle cultural or institutional barriers limitting recruitment of historically underepresented minorities. Specifically through reviewing award applications, hiring policies, and workforce policies.</t>
  </si>
  <si>
    <t>Collection of data on demographics of faculty</t>
  </si>
  <si>
    <t>Requires NSF to survey STEM faculty demographics at institutions of higher education and publish data on findings</t>
  </si>
  <si>
    <t>Cultural and institutional barriers to expanding the academic and Federal STEM workforce</t>
  </si>
  <si>
    <t>Orders OSTP to distribute best practices to universities and Federal laboratories on how to remove barriers limiting recruitment and rentention of women and underepresented minorities in STEM research careers. Directs NSF to report on efforts to address this issue.</t>
  </si>
  <si>
    <t>Office of Science and Technology Policy, NSF</t>
  </si>
  <si>
    <t>NSF rural STEM activities</t>
  </si>
  <si>
    <t>NC share of US pop. (3.2% +/- 1%)</t>
  </si>
  <si>
    <t xml:space="preserve">Authorizes NSF to support research that advances teaching STEM in rural schools and improves advancement opportunities for rural stduents in STEM studies. This includes starting a pilot program of regional rural cohorts that peer support and can participate in research projects offered by rural STEM educators. </t>
  </si>
  <si>
    <t>Department of Public Instruction</t>
  </si>
  <si>
    <t>High Schools, Local Governments</t>
  </si>
  <si>
    <t>Opportunities for online education</t>
  </si>
  <si>
    <t>Directs NSF to support research on online STEM education and mentoring within rural communities</t>
  </si>
  <si>
    <t xml:space="preserve">High Schools   </t>
  </si>
  <si>
    <t>National Academics evaluation</t>
  </si>
  <si>
    <t>FFY23</t>
  </si>
  <si>
    <t>Directs NSF to work with the National Academies of Sciences, Engineering, and Medicine to evaluate Federal investments into rural STEM education. This aims to develop best practices for increasing rural student participation in STEM education.</t>
  </si>
  <si>
    <t>High Schools</t>
  </si>
  <si>
    <t>79 out of 100 NC Counties are considered rural</t>
  </si>
  <si>
    <t>NIST engagement with rural communities</t>
  </si>
  <si>
    <t xml:space="preserve">Creates a prize competition administered by NIST which seeks to reward innovative research and development in the field of broadband connectivity in rural and underserved communities. </t>
  </si>
  <si>
    <t>DOC, NIST</t>
  </si>
  <si>
    <t>NCSU Broadband Research</t>
  </si>
  <si>
    <t>Agency Responsibilities</t>
  </si>
  <si>
    <t>Directs OSTP to issue guidance to Federal research agencies and award recipients on improving outreach to Minority Serving Institutions with the aim of increasing awareness of funding opportunities and building capacity to submit competitive applications.</t>
  </si>
  <si>
    <t>OSTP</t>
  </si>
  <si>
    <t>UNC System, NCC System, NCICU</t>
  </si>
  <si>
    <t>Research at the National Science Foundation</t>
  </si>
  <si>
    <t>Supports NSF research studying the challenges MSIs have had in contiributing to the STEM workforce. Supports NSF researchfocusing on building resarch capacity and encouraging mutualy beneficial partnerships and research experiences at MSIs.</t>
  </si>
  <si>
    <t>Capacity-building Program for Developing Universities</t>
  </si>
  <si>
    <t>FFY23-27</t>
  </si>
  <si>
    <t xml:space="preserve">Grant awarded to MSIs to assist in building capacity to compete for and manage Foundation research and development awards. Funds can be used to establish MSI Centers of Innovation. </t>
  </si>
  <si>
    <t>Tribal Colleges and Universities Program</t>
  </si>
  <si>
    <t xml:space="preserve">Grant </t>
  </si>
  <si>
    <t>NC's Tribal share of pop. Is ~3x US share (9% +/- 2%)</t>
  </si>
  <si>
    <t>Requires NSF to award grants through the Tribal Colleges and Universities Program to increase participation of underserved students in the fields of computer science and computational thinking</t>
  </si>
  <si>
    <t xml:space="preserve">Requires NSF to award research grants to support understanding of sexual harassment in STEM workforce and develop effective policies to reduce such harassment and its negative consequences. Higher education institutions, institutes, and nonprofit organizations are elgible to apply. </t>
  </si>
  <si>
    <t>Nonprofit Organizations, Independent Research Institutions</t>
  </si>
  <si>
    <t>Responsible Conduct Guide</t>
  </si>
  <si>
    <t>Updates NSF conduct guide to include language specifically addressing sexual harassment and how the agency as well as its award recipients will work against this issue.</t>
  </si>
  <si>
    <t>Interagency Working Group</t>
  </si>
  <si>
    <t>Requires that OSTP establish an interagency working group to coordinate Fedearl research agency efforts to reduce prevalence of sexual harassment</t>
  </si>
  <si>
    <t>National academies assessment</t>
  </si>
  <si>
    <t xml:space="preserve">Directs NSF to work with the National Academies of Sciences, Engineering, and Medicine to examine the influence of sexual harassment in institutions of higher education on career advancement of individuals in the STEM workforce. Requires NSF to propose recommendations for how to address this issue. </t>
  </si>
  <si>
    <t>10538(a)</t>
  </si>
  <si>
    <t>GAO Study</t>
  </si>
  <si>
    <t>3 years after enactment</t>
  </si>
  <si>
    <t>Directs NSF to conduct a study of the efficacy of these policy changes in terms of their efforts to reduce sexual harassment of individuals in the STEM workforce and in institutions of higher education. The results of this study should lead to better evidence on what strategies are effective in combatting harassment.</t>
  </si>
  <si>
    <t>10538(b)</t>
  </si>
  <si>
    <t>Authorization of Appropriations</t>
  </si>
  <si>
    <t>Appropriate used to fund the study in this subtitle</t>
  </si>
  <si>
    <t>MISCELLANEOUS SCIENCE AND TECHNOLOGY PROVISIONS</t>
  </si>
  <si>
    <t>Early Career Research Fellowship Program</t>
  </si>
  <si>
    <t>See Section 10602</t>
  </si>
  <si>
    <t>Authorizes NSF to establish a two year pilot program to support highly qualified early career scientists to conduct research for up to 2 years at the institution of their choice</t>
  </si>
  <si>
    <t>University Researchers</t>
  </si>
  <si>
    <t>Funding Authorization for Early Career Research Fellowship Program</t>
  </si>
  <si>
    <t>Appropriates funds to implement above-listed pilot program</t>
  </si>
  <si>
    <t xml:space="preserve">Regional Innovation Capacity </t>
  </si>
  <si>
    <t>Directs the DOC to create 20 geographically distributed "regional technology innovation hubs" in areas that are not leading technology centers. The focus is technology development, job creation, and expanding U.S. innovation capacity. Must be 3 hubs in each of the Economic Development Administration's six regions. Establishes the "Recompete Pilot Program" to support persistently distressed communities</t>
  </si>
  <si>
    <t>NC DOC, University System, NCCC System, NCICU</t>
  </si>
  <si>
    <t>Economic Innovation Group</t>
  </si>
  <si>
    <t>Regional Clean Energy Innovation Program</t>
  </si>
  <si>
    <t>awards capped at 5 years</t>
  </si>
  <si>
    <t xml:space="preserve">Authorizes DOE to establish regional partnerships that promote the economic development of diverse geographic areas of the US by supporting clean energy innovation. Universities, Community Colleges and nonprofit or private consortia engaged in regional clean energy are eligible to apply. </t>
  </si>
  <si>
    <t>DOE</t>
  </si>
  <si>
    <t>Research Security Training Requirement for Federal Research Award Personnel</t>
  </si>
  <si>
    <t>Establish requirements for researchers working on agency awards to 
complete research security training. Directs the Office of Science and Technology Policy (OSTP) to issue 
guidelines for universities to develop research security training programs.</t>
  </si>
  <si>
    <t xml:space="preserve">UNC System, NCCC System  </t>
  </si>
  <si>
    <t>Expands interagency working group and adds an advisory board to provide recommendations to those impacted by ocean acidification. Allows interagency working group to carry out prize competitions that support innovation to advance research on and response to, ocean and coastal acidification</t>
  </si>
  <si>
    <t>NOAA, NSF</t>
  </si>
  <si>
    <t>UNC System, NC DEQ</t>
  </si>
  <si>
    <t>Coastal Commnity Governments, Independent Research Institutes, Nonprofit Organizations</t>
  </si>
  <si>
    <t>Ocean Acidification Authorization of Appropriations</t>
  </si>
  <si>
    <t>Authorizes increasing amounts to NOAA ocean acidification activities from 23-27. Authorizes $20 billion to NSF for ocean acidification activities.</t>
  </si>
  <si>
    <t>Foundation for Energy Security and Innovation</t>
  </si>
  <si>
    <t xml:space="preserve">Establishes a Foundation of Energy Security and Innovation (FESI) affiliated with DOE to engage the private sector to raise funds that support the creation, development, and commercialization of innovative technologies. Authorizes FESI to support workforce development initiatives associated with energy technology development. </t>
  </si>
  <si>
    <t>DOE, FESI</t>
  </si>
  <si>
    <t>NC DOC</t>
  </si>
  <si>
    <t>Energy Industry Leaders</t>
  </si>
  <si>
    <t>National Clean Energy Incubator Program</t>
  </si>
  <si>
    <t>Authorizes program to support incubators that accelerate the commercial application of clean energy technologies by providing a workspace or support, to clean energy technology startup companies. Awards limited to $4 million per state. 5-year cap on awards and 3-year cap on funding renewal.</t>
  </si>
  <si>
    <t xml:space="preserve">DOE  </t>
  </si>
  <si>
    <t xml:space="preserve">NC DOC, NC DEQ, UNC System </t>
  </si>
  <si>
    <t>Clean Energy Technology University Prize Competition</t>
  </si>
  <si>
    <t>Prioritizing students at minority-serving institutions, authorizes a prize competition for university students to develop a business model for furthering the commercial application of an innovative clean energy technology to encourage student interest in clean energy technology development in diverse regions</t>
  </si>
  <si>
    <t>NC DEQ, UNC System, NCCC System</t>
  </si>
  <si>
    <t>Clean Energy Technology transfer Coordination</t>
  </si>
  <si>
    <t>Authorizes the Secretary of Energy to support the coordination of relevant technology transfer programs within the DOE including information sharing, connecting entrepreneurs and startup companies to the variety of programs related to clean energy technology at DOE.</t>
  </si>
  <si>
    <t>NC DOC, UNC System NCCC System</t>
  </si>
  <si>
    <t xml:space="preserve">Lab Partnering Service Program </t>
  </si>
  <si>
    <t>Authorizes funds for the Lab Partnering Service Pilot Program from the Consolidated Appropriations Act, 2021 (Section 9002)</t>
  </si>
  <si>
    <t>Lab Embedded Entrepreneurship Program</t>
  </si>
  <si>
    <t>Authorizes a program to provide entrepreneurial fellows with access to national research facilities, expertise and mentorship to assist with commercial application of research ideas</t>
  </si>
  <si>
    <t>National Laboratories</t>
  </si>
  <si>
    <t>Small Business Voucher Program</t>
  </si>
  <si>
    <t>Authorizes a program for the Secretary of Energy to provide small businesses with vouchers to perform research, development, demonstration, technology transfer, skills training, and workforce development, or commercial application activities at the National laboratories</t>
  </si>
  <si>
    <t>DONL, DOE</t>
  </si>
  <si>
    <t>Small Businsses, National Laboratories</t>
  </si>
  <si>
    <t>Cost Share Waiver Extension</t>
  </si>
  <si>
    <t>See Section 108 of DERIA</t>
  </si>
  <si>
    <t>Extends by two years the cost share waiver pilot program for nonprofit institutions and institutions of higher education granted in the Department of Energy Research and Innovation Act (section 108)</t>
  </si>
  <si>
    <t>Microelectronics Research for Energy Innovation</t>
  </si>
  <si>
    <t>Requires DOE to establish a program on the research, development, demonstration, and commercial application of microelectronics to meet the mission needs of the DOE and to drive global competitiveness in the field. Establishes up to 4 Microelectronics Science Research Centers to conduct mission driven research to address foundational challenges. Authorizes workforce development and educational outreach efforts to accompany research activities</t>
  </si>
  <si>
    <t xml:space="preserve">UNC System, NCCC System </t>
  </si>
  <si>
    <t>Purposes, National Nuclear University Research Infrastructure Reinvestment</t>
  </si>
  <si>
    <t>Upgrades nuclear research capabilities of US universities, ensures continued operation of current research reactors, establishes new nuclear science and engineering facilities, and supports the establishment and enhancement of nuclear science and engineering capabilities at HBCUs, tribal universities, minority serving institutions, and junior or community colleges</t>
  </si>
  <si>
    <t>NCCU Centers of Research Excellence in Science and Technology</t>
  </si>
  <si>
    <t>University Infrastructure Collaboration</t>
  </si>
  <si>
    <t>Amends the Energy Policy Act of 2005, to improve collaboration between relevant nuclear energy university stakeholders and to maintain and upgrade existing university research reactor infrastructure</t>
  </si>
  <si>
    <t>Advanced Nuclear Research Infrastructure Enhancement Subprogram</t>
  </si>
  <si>
    <t>Amends the Energy Policy Act of 2005, to establish new university subprogram by establishing not more than four new research reactors and new nuclear science and engineering facilities. Construction sites for these facilities will be chosen so to increase relationships with HBCUs and MSIs</t>
  </si>
  <si>
    <t>Science Education and human resources scholarships, fellowships, and research and development projects</t>
  </si>
  <si>
    <t>Adds nontechnical nuclear research to the scope for the University Nuclear Leadership Program</t>
  </si>
  <si>
    <t>Department of Energy Research, Development, and Demonstration Activities</t>
  </si>
  <si>
    <t>Appropriations for building technologies, sustainable transportation, advanced manufacturing, industrial emissions reduction technology, advanced materials, and renewable power research development and demonstration within Office of Energy Efficiency and Renewable Energy. Appropriations for grid modernization research, development and demonstration with the Office of Electricity. Appropriations for advanced materials research, development and demonstration withing the  Office of Nuclear Technology. Appropriations for AI and informational technologies with the Office of Environmental Management. Appropriations for clean industrial technologies, alternative fuels, and carbon removal research, development and demonstration withing Office of Fossil Energy and Carbon Management. Appropriations for the Advanced Research projects Agency</t>
  </si>
  <si>
    <t>Indepenedent research Institutions</t>
  </si>
  <si>
    <t>Advanced Nuclear Technologies Federal Research, Development, and Demonstration Program</t>
  </si>
  <si>
    <t>Directs Secretary of DOE to provide federal financial assistance to support the research, development, and demonstration of advance nuclear reactors. Priority given to local communities that have retired or retiring fossil fuel electric generation facilities as well as projects that would support nonelectric applications.</t>
  </si>
  <si>
    <t>CHIPS AND SCIENCE SUMMARY TABLE</t>
  </si>
  <si>
    <t> </t>
  </si>
  <si>
    <t>Est. NC Amount</t>
  </si>
  <si>
    <t>Program Name</t>
  </si>
  <si>
    <t>US Amount</t>
  </si>
  <si>
    <t>Program Type</t>
  </si>
  <si>
    <t>Funding Type</t>
  </si>
  <si>
    <t>Category</t>
  </si>
  <si>
    <t>Links to Tracker</t>
  </si>
  <si>
    <t>Scientific Research</t>
  </si>
  <si>
    <t>Domestic Manufacturing</t>
  </si>
  <si>
    <t>Advanced Manufacturing Tax Credit</t>
  </si>
  <si>
    <t>Energy Research</t>
  </si>
  <si>
    <t>Economic Development</t>
  </si>
  <si>
    <t>Environmental Research</t>
  </si>
  <si>
    <t>Semiconductor Incentives</t>
  </si>
  <si>
    <t>Appropriations for Wireless Supply Chain Innovation</t>
  </si>
  <si>
    <t>Supply Chain Resilience</t>
  </si>
  <si>
    <t>Higher Education</t>
  </si>
  <si>
    <t>Workforce Development</t>
  </si>
  <si>
    <t>Science Education</t>
  </si>
  <si>
    <t xml:space="preserve">Clean Energy </t>
  </si>
  <si>
    <t>NSF Rural STEM activities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</si>
</sst>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8" formatCode="&quot;$&quot;#,##0.00_);[Red]\(&quot;$&quot;#,##0.00\)"/>
    <numFmt numFmtId="164" formatCode="&quot;$&quot;#,##0"/>
    <numFmt numFmtId="165" formatCode="&quot;$&quot;#,##0.000_);[Red]\(&quot;$&quot;#,##0.000\)"/>
    <numFmt numFmtId="166" formatCode="&quot;$&quot;#,##0.00"/>
    <numFmt numFmtId="167" formatCode="0.0%"/>
    <numFmt numFmtId="168" formatCode="&quot;$&quot;#,##0.0"/>
    <numFmt numFmtId="169" formatCode="&quot;$&quot;#,##0.0_);[Red]\(&quot;$&quot;#,##0.0\)"/>
  </numFmts>
  <fonts count="13">
    <font>
      <sz val="11"/>
      <color theme="1"/>
      <name val="Calibri"/>
      <family val="2"/>
      <scheme val="minor"/>
    </font>
    <font>
      <u/>
      <sz val="11"/>
      <color theme="10"/>
      <name val="Calibri"/>
      <family val="2"/>
      <scheme val="minor"/>
    </font>
    <font>
      <b/>
      <sz val="12"/>
      <name val="Calibri"/>
      <family val="2"/>
    </font>
    <font>
      <sz val="11"/>
      <color rgb="FF000000"/>
      <name val="Calibri"/>
      <family val="2"/>
    </font>
    <font>
      <b/>
      <sz val="11"/>
      <color rgb="FF000000"/>
      <name val="Calibri"/>
      <family val="2"/>
    </font>
    <font>
      <b/>
      <sz val="10"/>
      <color rgb="FF000000"/>
      <name val="Calibri"/>
      <family val="2"/>
    </font>
    <font>
      <b/>
      <sz val="11"/>
      <name val="Calibri"/>
      <family val="2"/>
    </font>
    <font>
      <sz val="10"/>
      <color theme="1"/>
      <name val="Calibri"/>
      <family val="2"/>
      <scheme val="minor"/>
    </font>
    <font>
      <u/>
      <sz val="10"/>
      <color theme="10"/>
      <name val="Calibri"/>
      <family val="2"/>
      <scheme val="minor"/>
    </font>
    <font>
      <sz val="10"/>
      <color rgb="FF000000"/>
      <name val="Calibri"/>
      <family val="2"/>
    </font>
    <font>
      <sz val="8"/>
      <name val="Calibri"/>
      <family val="2"/>
      <scheme val="minor"/>
    </font>
    <font>
      <sz val="11"/>
      <color theme="1"/>
      <name val="Calibri"/>
      <family val="2"/>
      <scheme val="minor"/>
    </font>
    <font>
      <b/>
      <sz val="12"/>
      <color rgb="FF000000"/>
      <name val="Calibri"/>
      <family val="2"/>
    </font>
  </fonts>
  <fills count="5">
    <fill>
      <patternFill patternType="none"/>
    </fill>
    <fill>
      <patternFill patternType="gray125"/>
    </fill>
    <fill>
      <patternFill patternType="solid">
        <fgColor rgb="FFBDD7EE"/>
        <bgColor rgb="FF000000"/>
      </patternFill>
    </fill>
    <fill>
      <patternFill patternType="solid">
        <fgColor rgb="FFFFFFFF"/>
        <bgColor indexed="64"/>
      </patternFill>
    </fill>
    <fill>
      <patternFill patternType="solid">
        <fgColor rgb="FFFFFF00"/>
        <bgColor rgb="FF000000"/>
      </patternFill>
    </fill>
  </fills>
  <borders count="14">
    <border>
      <left/>
      <right/>
      <top/>
      <bottom/>
      <diagonal/>
    </border>
    <border>
      <left/>
      <right/>
      <top/>
      <bottom style="thin">
        <color indexed="64"/>
      </bottom>
      <diagonal/>
    </border>
    <border>
      <left style="thin">
        <color rgb="FFE7E6E6"/>
      </left>
      <right style="thin">
        <color rgb="FFE7E6E6"/>
      </right>
      <top style="thin">
        <color rgb="FFE7E6E6"/>
      </top>
      <bottom style="thin">
        <color rgb="FFE7E6E6"/>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indexed="64"/>
      </right>
      <top style="medium">
        <color rgb="FF000000"/>
      </top>
      <bottom style="medium">
        <color rgb="FF000000"/>
      </bottom>
      <diagonal/>
    </border>
    <border>
      <left/>
      <right style="thin">
        <color rgb="FF000000"/>
      </right>
      <top style="thin">
        <color indexed="64"/>
      </top>
      <bottom/>
      <diagonal/>
    </border>
  </borders>
  <cellStyleXfs count="3">
    <xf numFmtId="0" fontId="0" fillId="0" borderId="0"/>
    <xf numFmtId="0" fontId="1" fillId="0" borderId="0" applyNumberFormat="0" applyFill="0" applyBorder="0" applyAlignment="0" applyProtection="0"/>
    <xf numFmtId="9" fontId="11" fillId="0" borderId="0" applyFont="0" applyFill="0" applyBorder="0" applyAlignment="0" applyProtection="0"/>
  </cellStyleXfs>
  <cellXfs count="95">
    <xf numFmtId="0" fontId="0" fillId="0" borderId="0" xfId="0"/>
    <xf numFmtId="0" fontId="3" fillId="0" borderId="0" xfId="0" applyFont="1"/>
    <xf numFmtId="0" fontId="4" fillId="0" borderId="0" xfId="0" applyFont="1"/>
    <xf numFmtId="0" fontId="5" fillId="0" borderId="0" xfId="0" applyFont="1" applyAlignment="1">
      <alignment wrapText="1"/>
    </xf>
    <xf numFmtId="0" fontId="4" fillId="0" borderId="1" xfId="0" applyFont="1" applyBorder="1"/>
    <xf numFmtId="0" fontId="6" fillId="0" borderId="0" xfId="0" applyFont="1"/>
    <xf numFmtId="0" fontId="0" fillId="0" borderId="0" xfId="0" applyAlignment="1">
      <alignment wrapText="1"/>
    </xf>
    <xf numFmtId="0" fontId="0" fillId="0" borderId="0" xfId="0" applyAlignment="1">
      <alignment horizontal="center" wrapText="1"/>
    </xf>
    <xf numFmtId="164" fontId="0" fillId="0" borderId="0" xfId="0" applyNumberFormat="1" applyAlignment="1">
      <alignment horizontal="right" wrapText="1"/>
    </xf>
    <xf numFmtId="0" fontId="7" fillId="0" borderId="0" xfId="0" applyFont="1" applyAlignment="1">
      <alignment horizontal="left" wrapText="1"/>
    </xf>
    <xf numFmtId="0" fontId="7" fillId="0" borderId="0" xfId="0" applyFont="1" applyAlignment="1">
      <alignment horizontal="center" wrapText="1"/>
    </xf>
    <xf numFmtId="0" fontId="7" fillId="0" borderId="0" xfId="0" applyFont="1" applyAlignment="1">
      <alignment wrapText="1"/>
    </xf>
    <xf numFmtId="0" fontId="8" fillId="0" borderId="0" xfId="1" applyFont="1" applyAlignment="1">
      <alignment wrapText="1"/>
    </xf>
    <xf numFmtId="0" fontId="7" fillId="0" borderId="0" xfId="0" applyFont="1"/>
    <xf numFmtId="0" fontId="0" fillId="0" borderId="0" xfId="0" applyAlignment="1">
      <alignment vertical="center" wrapText="1"/>
    </xf>
    <xf numFmtId="0" fontId="0" fillId="0" borderId="0" xfId="0" applyAlignment="1">
      <alignment horizontal="center" vertical="center" wrapText="1"/>
    </xf>
    <xf numFmtId="164" fontId="0" fillId="0" borderId="0" xfId="0" applyNumberFormat="1" applyAlignment="1">
      <alignment horizontal="right" vertical="center" wrapText="1"/>
    </xf>
    <xf numFmtId="0" fontId="7" fillId="0" borderId="0" xfId="0" applyFont="1" applyAlignment="1">
      <alignment horizontal="left" vertical="center" wrapText="1"/>
    </xf>
    <xf numFmtId="0" fontId="7" fillId="0" borderId="0" xfId="0" applyFont="1" applyAlignment="1">
      <alignment horizontal="center" vertical="center" wrapText="1"/>
    </xf>
    <xf numFmtId="0" fontId="7" fillId="0" borderId="0" xfId="0" applyFont="1" applyAlignment="1">
      <alignment vertical="center" wrapText="1"/>
    </xf>
    <xf numFmtId="0" fontId="8" fillId="0" borderId="0" xfId="1" applyFont="1" applyAlignment="1">
      <alignment vertical="center" wrapText="1"/>
    </xf>
    <xf numFmtId="0" fontId="7" fillId="0" borderId="0" xfId="0" applyFont="1" applyAlignment="1">
      <alignment vertical="center"/>
    </xf>
    <xf numFmtId="0" fontId="4" fillId="0" borderId="1" xfId="0" applyFont="1" applyBorder="1" applyAlignment="1">
      <alignment horizontal="center" wrapText="1"/>
    </xf>
    <xf numFmtId="0" fontId="1" fillId="0" borderId="0" xfId="1" applyAlignment="1">
      <alignment vertical="center" wrapText="1"/>
    </xf>
    <xf numFmtId="164" fontId="0" fillId="0" borderId="2" xfId="0" applyNumberFormat="1" applyBorder="1" applyAlignment="1">
      <alignment horizontal="right" vertical="center" wrapText="1"/>
    </xf>
    <xf numFmtId="0" fontId="0" fillId="3" borderId="2" xfId="0" applyFill="1" applyBorder="1" applyAlignment="1">
      <alignment vertical="center"/>
    </xf>
    <xf numFmtId="0" fontId="1" fillId="0" borderId="0" xfId="1" applyAlignment="1">
      <alignment vertical="center"/>
    </xf>
    <xf numFmtId="0" fontId="8" fillId="0" borderId="0" xfId="1" applyFont="1" applyAlignment="1">
      <alignment horizontal="left" vertical="center" wrapText="1"/>
    </xf>
    <xf numFmtId="0" fontId="0" fillId="0" borderId="0" xfId="0" applyAlignment="1">
      <alignment horizontal="right" vertical="center"/>
    </xf>
    <xf numFmtId="0" fontId="9" fillId="0" borderId="0" xfId="0" applyFont="1" applyAlignment="1">
      <alignment vertical="center" wrapText="1"/>
    </xf>
    <xf numFmtId="0" fontId="8" fillId="0" borderId="0" xfId="1" applyFont="1" applyAlignment="1">
      <alignment vertical="center"/>
    </xf>
    <xf numFmtId="2" fontId="0" fillId="0" borderId="0" xfId="0" applyNumberFormat="1" applyAlignment="1">
      <alignment horizontal="right" vertical="center"/>
    </xf>
    <xf numFmtId="164" fontId="0" fillId="0" borderId="0" xfId="0" applyNumberFormat="1" applyAlignment="1">
      <alignment horizontal="center" vertical="center" wrapText="1"/>
    </xf>
    <xf numFmtId="166" fontId="0" fillId="0" borderId="0" xfId="0" applyNumberFormat="1" applyAlignment="1">
      <alignment horizontal="center" vertical="center" wrapText="1"/>
    </xf>
    <xf numFmtId="164" fontId="0" fillId="0" borderId="0" xfId="0" applyNumberFormat="1" applyAlignment="1">
      <alignment vertical="center" wrapText="1"/>
    </xf>
    <xf numFmtId="166" fontId="0" fillId="0" borderId="0" xfId="0" applyNumberFormat="1" applyAlignment="1">
      <alignment vertical="center" wrapText="1"/>
    </xf>
    <xf numFmtId="0" fontId="9" fillId="0" borderId="0" xfId="0" applyFont="1" applyAlignment="1">
      <alignment vertical="center"/>
    </xf>
    <xf numFmtId="167" fontId="0" fillId="3" borderId="2" xfId="2" applyNumberFormat="1" applyFont="1" applyFill="1" applyBorder="1" applyAlignment="1">
      <alignment vertical="center"/>
    </xf>
    <xf numFmtId="0" fontId="0" fillId="0" borderId="0" xfId="0" applyAlignment="1">
      <alignment horizontal="left" vertical="center" wrapText="1"/>
    </xf>
    <xf numFmtId="0" fontId="0" fillId="0" borderId="0" xfId="0" applyAlignment="1">
      <alignment horizontal="left" vertical="center"/>
    </xf>
    <xf numFmtId="0" fontId="0" fillId="0" borderId="0" xfId="0" applyAlignment="1">
      <alignment horizontal="left" wrapText="1"/>
    </xf>
    <xf numFmtId="0" fontId="0" fillId="0" borderId="0" xfId="0" applyAlignment="1">
      <alignment horizontal="left"/>
    </xf>
    <xf numFmtId="0" fontId="0" fillId="0" borderId="0" xfId="0" applyAlignment="1">
      <alignment horizontal="center"/>
    </xf>
    <xf numFmtId="0" fontId="9" fillId="3" borderId="2" xfId="0" applyFont="1" applyFill="1" applyBorder="1" applyAlignment="1">
      <alignment horizontal="center" vertical="center" wrapText="1"/>
    </xf>
    <xf numFmtId="0" fontId="3" fillId="2" borderId="0" xfId="0" applyFont="1" applyFill="1"/>
    <xf numFmtId="0" fontId="3" fillId="2" borderId="3" xfId="0" applyFont="1" applyFill="1" applyBorder="1"/>
    <xf numFmtId="0" fontId="12" fillId="2" borderId="4" xfId="0" applyFont="1" applyFill="1" applyBorder="1"/>
    <xf numFmtId="0" fontId="12" fillId="2" borderId="5" xfId="0" applyFont="1" applyFill="1" applyBorder="1"/>
    <xf numFmtId="0" fontId="4" fillId="2" borderId="0" xfId="0" applyFont="1" applyFill="1" applyAlignment="1">
      <alignment horizontal="right"/>
    </xf>
    <xf numFmtId="0" fontId="3" fillId="0" borderId="0" xfId="0" applyFont="1" applyAlignment="1">
      <alignment wrapText="1"/>
    </xf>
    <xf numFmtId="6" fontId="3" fillId="0" borderId="0" xfId="0" applyNumberFormat="1" applyFont="1"/>
    <xf numFmtId="8" fontId="3" fillId="0" borderId="0" xfId="0" applyNumberFormat="1" applyFont="1"/>
    <xf numFmtId="0" fontId="3" fillId="0" borderId="1" xfId="0" applyFont="1" applyBorder="1" applyAlignment="1">
      <alignment wrapText="1"/>
    </xf>
    <xf numFmtId="0" fontId="3" fillId="2" borderId="6" xfId="0" applyFont="1" applyFill="1" applyBorder="1" applyAlignment="1">
      <alignment wrapText="1"/>
    </xf>
    <xf numFmtId="0" fontId="3" fillId="2" borderId="7" xfId="0" applyFont="1" applyFill="1" applyBorder="1"/>
    <xf numFmtId="0" fontId="3" fillId="2" borderId="8" xfId="0" applyFont="1" applyFill="1" applyBorder="1"/>
    <xf numFmtId="0" fontId="3" fillId="2" borderId="9" xfId="0" applyFont="1" applyFill="1" applyBorder="1"/>
    <xf numFmtId="0" fontId="3" fillId="2" borderId="5" xfId="0" applyFont="1" applyFill="1" applyBorder="1"/>
    <xf numFmtId="0" fontId="3" fillId="2" borderId="10" xfId="0" applyFont="1" applyFill="1" applyBorder="1"/>
    <xf numFmtId="0" fontId="3" fillId="2" borderId="1" xfId="0" applyFont="1" applyFill="1" applyBorder="1"/>
    <xf numFmtId="0" fontId="4" fillId="2" borderId="4" xfId="0" applyFont="1" applyFill="1" applyBorder="1"/>
    <xf numFmtId="0" fontId="4" fillId="2" borderId="5" xfId="0" applyFont="1" applyFill="1" applyBorder="1"/>
    <xf numFmtId="0" fontId="4" fillId="2" borderId="11" xfId="0" applyFont="1" applyFill="1" applyBorder="1"/>
    <xf numFmtId="0" fontId="3" fillId="0" borderId="0" xfId="0" applyFont="1" applyAlignment="1">
      <alignment vertical="center" wrapText="1"/>
    </xf>
    <xf numFmtId="0" fontId="3" fillId="0" borderId="0" xfId="0" applyFont="1" applyAlignment="1">
      <alignment horizontal="left" vertical="center" wrapText="1"/>
    </xf>
    <xf numFmtId="6" fontId="3" fillId="0" borderId="0" xfId="0" applyNumberFormat="1" applyFont="1" applyAlignment="1">
      <alignment horizontal="right" vertical="center" wrapText="1"/>
    </xf>
    <xf numFmtId="0" fontId="9" fillId="0" borderId="0" xfId="0" applyFont="1" applyAlignment="1">
      <alignment horizontal="center" vertical="center" wrapText="1"/>
    </xf>
    <xf numFmtId="0" fontId="3" fillId="0" borderId="0" xfId="0" applyFont="1" applyAlignment="1">
      <alignment horizontal="right" vertical="center" wrapText="1"/>
    </xf>
    <xf numFmtId="8" fontId="3" fillId="0" borderId="0" xfId="0" applyNumberFormat="1" applyFont="1" applyAlignment="1">
      <alignment vertical="center" wrapText="1"/>
    </xf>
    <xf numFmtId="168" fontId="3" fillId="0" borderId="0" xfId="0" applyNumberFormat="1" applyFont="1" applyAlignment="1">
      <alignment vertical="center" wrapText="1"/>
    </xf>
    <xf numFmtId="0" fontId="3" fillId="0" borderId="0" xfId="0" applyFont="1" applyAlignment="1">
      <alignment vertical="center"/>
    </xf>
    <xf numFmtId="0" fontId="3" fillId="0" borderId="0" xfId="0" applyFont="1" applyAlignment="1">
      <alignment horizontal="right" vertical="center"/>
    </xf>
    <xf numFmtId="0" fontId="3" fillId="0" borderId="2" xfId="0" applyFont="1" applyBorder="1" applyAlignment="1">
      <alignment vertical="center" wrapText="1"/>
    </xf>
    <xf numFmtId="0" fontId="3" fillId="3" borderId="2" xfId="0" applyFont="1" applyFill="1" applyBorder="1" applyAlignment="1">
      <alignment vertical="center" wrapText="1"/>
    </xf>
    <xf numFmtId="0" fontId="3" fillId="3" borderId="2" xfId="0" applyFont="1" applyFill="1" applyBorder="1" applyAlignment="1">
      <alignment horizontal="left" vertical="center" wrapText="1"/>
    </xf>
    <xf numFmtId="6" fontId="3" fillId="3" borderId="2" xfId="0" applyNumberFormat="1" applyFont="1" applyFill="1" applyBorder="1" applyAlignment="1">
      <alignment vertical="center" wrapText="1"/>
    </xf>
    <xf numFmtId="0" fontId="9" fillId="3" borderId="2" xfId="0" applyFont="1" applyFill="1" applyBorder="1" applyAlignment="1">
      <alignment vertical="center" wrapText="1"/>
    </xf>
    <xf numFmtId="0" fontId="4" fillId="3" borderId="2" xfId="0" applyFont="1" applyFill="1" applyBorder="1" applyAlignment="1">
      <alignment vertical="center" wrapText="1"/>
    </xf>
    <xf numFmtId="6" fontId="3" fillId="0" borderId="0" xfId="0" applyNumberFormat="1" applyFont="1" applyAlignment="1">
      <alignment vertical="center" wrapText="1"/>
    </xf>
    <xf numFmtId="164" fontId="3" fillId="0" borderId="0" xfId="0" applyNumberFormat="1" applyFont="1" applyAlignment="1">
      <alignment vertical="center" wrapText="1"/>
    </xf>
    <xf numFmtId="165" fontId="3" fillId="0" borderId="0" xfId="0" applyNumberFormat="1" applyFont="1" applyAlignment="1">
      <alignment vertical="center" wrapText="1"/>
    </xf>
    <xf numFmtId="169" fontId="3" fillId="0" borderId="0" xfId="0" applyNumberFormat="1" applyFont="1" applyAlignment="1">
      <alignment vertical="center" wrapText="1"/>
    </xf>
    <xf numFmtId="6" fontId="4" fillId="4" borderId="12" xfId="0" applyNumberFormat="1" applyFont="1" applyFill="1" applyBorder="1"/>
    <xf numFmtId="0" fontId="12" fillId="2" borderId="0" xfId="0" applyFont="1" applyFill="1"/>
    <xf numFmtId="0" fontId="1" fillId="0" borderId="0" xfId="1" applyFill="1" applyBorder="1" applyAlignment="1"/>
    <xf numFmtId="0" fontId="3" fillId="2" borderId="6" xfId="0" applyFont="1" applyFill="1" applyBorder="1"/>
    <xf numFmtId="0" fontId="0" fillId="0" borderId="0" xfId="0" quotePrefix="1" applyAlignment="1">
      <alignment horizontal="center" vertical="center" wrapText="1"/>
    </xf>
    <xf numFmtId="0" fontId="0" fillId="0" borderId="0" xfId="0" applyAlignment="1">
      <alignment horizontal="right" vertical="center" wrapText="1"/>
    </xf>
    <xf numFmtId="0" fontId="4" fillId="2" borderId="0" xfId="0" applyFont="1" applyFill="1" applyAlignment="1">
      <alignment wrapText="1"/>
    </xf>
    <xf numFmtId="0" fontId="4" fillId="0" borderId="0" xfId="0" applyFont="1" applyAlignment="1">
      <alignment wrapText="1"/>
    </xf>
    <xf numFmtId="0" fontId="2" fillId="0" borderId="0" xfId="0" applyFont="1" applyAlignment="1"/>
    <xf numFmtId="0" fontId="4" fillId="0" borderId="0" xfId="0" applyFont="1" applyAlignment="1">
      <alignment horizontal="center" wrapText="1"/>
    </xf>
    <xf numFmtId="0" fontId="4" fillId="0" borderId="0" xfId="0" applyFont="1" applyAlignment="1">
      <alignment horizontal="left" wrapText="1"/>
    </xf>
    <xf numFmtId="0" fontId="12" fillId="2" borderId="6" xfId="0" applyFont="1" applyFill="1" applyBorder="1" applyAlignment="1"/>
    <xf numFmtId="0" fontId="12" fillId="2" borderId="13" xfId="0" applyFont="1" applyFill="1" applyBorder="1" applyAlignment="1"/>
  </cellXfs>
  <cellStyles count="3">
    <cellStyle name="Hyperlink" xfId="1" builtinId="8"/>
    <cellStyle name="Normal" xfId="0" builtinId="0"/>
    <cellStyle name="Percent" xfId="2" builtinId="5"/>
  </cellStyles>
  <dxfs count="11">
    <dxf>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rgb="FF000000"/>
        <name val="Calibri"/>
        <family val="2"/>
        <scheme val="none"/>
      </font>
      <numFmt numFmtId="12" formatCode="&quot;$&quot;#,##0.00_);[Red]\(&quot;$&quot;#,##0.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rgb="FF000000"/>
        <name val="Calibri"/>
        <family val="2"/>
        <scheme val="none"/>
      </font>
      <numFmt numFmtId="12" formatCode="&quot;$&quot;#,##0.00_);[Red]\(&quot;$&quot;#,##0.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rgb="FF000000"/>
        <name val="Calibri"/>
        <family val="2"/>
        <scheme val="none"/>
      </font>
      <numFmt numFmtId="10" formatCode="&quot;$&quot;#,##0_);[Red]\(&quot;$&quot;#,##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general" vertical="bottom" textRotation="0" wrapText="1" indent="0" justifyLastLine="0" shrinkToFit="0" readingOrder="0"/>
    </dxf>
    <dxf>
      <border outline="0">
        <right style="thin">
          <color indexed="64"/>
        </right>
        <top style="thin">
          <color indexed="64"/>
        </top>
      </border>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2"/>
        <color rgb="FF000000"/>
        <name val="Calibri"/>
        <family val="2"/>
        <scheme val="none"/>
      </font>
      <fill>
        <patternFill patternType="solid">
          <fgColor rgb="FF000000"/>
          <bgColor rgb="FFBDD7EE"/>
        </patternFill>
      </fill>
      <alignment horizontal="general" vertical="bottom" textRotation="0" wrapText="0" indent="0" justifyLastLine="0" shrinkToFit="0" readingOrder="0"/>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AEE8225-7CF9-4CFF-A013-FFF6BC771BA6}" name="Table2" displayName="Table2" ref="A3:H53" totalsRowShown="0" headerRowDxfId="10" dataDxfId="9" tableBorderDxfId="8">
  <autoFilter ref="A3:H53" xr:uid="{EAEE8225-7CF9-4CFF-A013-FFF6BC771BA6}"/>
  <sortState xmlns:xlrd2="http://schemas.microsoft.com/office/spreadsheetml/2017/richdata2" ref="A4:H53">
    <sortCondition descending="1" ref="B3:B53"/>
  </sortState>
  <tableColumns count="8">
    <tableColumn id="1" xr3:uid="{6B640963-E627-4CCB-A386-12FAA7ACB4B5}" name="Program Name" dataDxfId="7"/>
    <tableColumn id="2" xr3:uid="{BC019B0F-E0F8-4172-91F7-641F54FD33F2}" name="US Amount" dataDxfId="6">
      <calculatedColumnFormula>INDEX(Full_List!F$5:F$187,MATCH($A4,Full_List!$C$5:$C$187,0))</calculatedColumnFormula>
    </tableColumn>
    <tableColumn id="3" xr3:uid="{C0098BD6-5794-49A5-A2B6-237F6458EB5A}" name="Low" dataDxfId="5">
      <calculatedColumnFormula>INDEX(Full_List!G$5:G$187,MATCH($A4,Full_List!$C$5:$C$187,0))</calculatedColumnFormula>
    </tableColumn>
    <tableColumn id="4" xr3:uid="{BE53624E-E880-4D34-A8F7-4FDC36974F99}" name="High" dataDxfId="4">
      <calculatedColumnFormula>INDEX(Full_List!H$5:H$187,MATCH($A4,Full_List!$C$5:$C$187,0))</calculatedColumnFormula>
    </tableColumn>
    <tableColumn id="5" xr3:uid="{4ED57C3E-1A7C-4311-861F-6E2056D66FB3}" name="Program Type" dataDxfId="3">
      <calculatedColumnFormula>INDEX(Full_List!D$5:D$187,MATCH($A4,Full_List!$C$5:$C$187,0))</calculatedColumnFormula>
    </tableColumn>
    <tableColumn id="6" xr3:uid="{BA6904AE-F66A-41A0-BE47-CE46B0C48ABA}" name="Funding Type" dataDxfId="2">
      <calculatedColumnFormula>INDEX(Full_List!E$5:E$187,MATCH($A4,Full_List!$C$5:$C$187,0))</calculatedColumnFormula>
    </tableColumn>
    <tableColumn id="7" xr3:uid="{2E5E8872-A976-42EF-8DAD-A10C1D69D90E}" name="Category" dataDxfId="1"/>
    <tableColumn id="8" xr3:uid="{D54AEBA2-031C-4DB1-800F-638DA64FD030}" name="Links to Tracker" dataDxfId="0" dataCellStyle="Hyperlink">
      <calculatedColumnFormula array="1">HYPERLINK(CELL("address",INDIRECT("Full_List!C"&amp;MATCH($A4,Full_List!$C:$C,0))),"Go_to_Tracker")</calculatedColumnFormula>
    </tableColumn>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www.commerce.senate.gov/services/files/1201E1CA-73CB-44BB-ADEB-E69634DA9BB9" TargetMode="External"/><Relationship Id="rId117" Type="http://schemas.openxmlformats.org/officeDocument/2006/relationships/hyperlink" Target="https://apps.bea.gov/itable/index.html?appid=70&amp;stepnum=40&amp;Major_Area=3&amp;State=0&amp;Area=XX&amp;TableId=505&amp;Statistic=19&amp;Year=2021&amp;YearBegin=-1&amp;Year_End=-1&amp;Unit_Of_Measure=Levels&amp;Rank=1&amp;Drill=1&amp;nRange=5&amp;AppId=70" TargetMode="External"/><Relationship Id="rId21" Type="http://schemas.openxmlformats.org/officeDocument/2006/relationships/hyperlink" Target="https://apps.bea.gov/itable/index.html?appid=70&amp;stepnum=40&amp;Major_Area=3&amp;State=0&amp;Area=XX&amp;TableId=505&amp;Statistic=19&amp;Year=2021&amp;YearBegin=-1&amp;Year_End=-1&amp;Unit_Of_Measure=Levels&amp;Rank=1&amp;Drill=1&amp;nRange=5&amp;AppId=70" TargetMode="External"/><Relationship Id="rId42" Type="http://schemas.openxmlformats.org/officeDocument/2006/relationships/hyperlink" Target="https://geoearth.charlotte.edu/undergraduate-programs/meteorology" TargetMode="External"/><Relationship Id="rId47" Type="http://schemas.openxmlformats.org/officeDocument/2006/relationships/hyperlink" Target="https://www.nccu.edu/research/brite" TargetMode="External"/><Relationship Id="rId63" Type="http://schemas.openxmlformats.org/officeDocument/2006/relationships/hyperlink" Target="https://www.northcarolina.edu/impact/excellent-and-diverse-institutions/historically-minority-serving-institutions/" TargetMode="External"/><Relationship Id="rId68" Type="http://schemas.openxmlformats.org/officeDocument/2006/relationships/hyperlink" Target="https://www.standardsportal.org/usa_en/resources/sdo.aspx" TargetMode="External"/><Relationship Id="rId84" Type="http://schemas.openxmlformats.org/officeDocument/2006/relationships/hyperlink" Target="https://www.commerce.senate.gov/services/files/1201E1CA-73CB-44BB-ADEB-E69634DA9BB9" TargetMode="External"/><Relationship Id="rId89" Type="http://schemas.openxmlformats.org/officeDocument/2006/relationships/hyperlink" Target="https://www.commerce.senate.gov/services/files/1201E1CA-73CB-44BB-ADEB-E69634DA9BB9" TargetMode="External"/><Relationship Id="rId112" Type="http://schemas.openxmlformats.org/officeDocument/2006/relationships/hyperlink" Target="https://apps.bea.gov/itable/index.html?appid=70&amp;stepnum=40&amp;Major_Area=3&amp;State=0&amp;Area=XX&amp;TableId=21&amp;Statistic=2&amp;Year=2021&amp;YearBegin=-1&amp;Year_End=-1&amp;Unit_Of_Measure=Levels&amp;Rank=1&amp;Drill=1&amp;nRange=5&amp;AppId=70" TargetMode="External"/><Relationship Id="rId16" Type="http://schemas.openxmlformats.org/officeDocument/2006/relationships/hyperlink" Target="https://www.google.com/search?q=schools+with+education+programs+in+nc&amp;source=hp&amp;ei=wpl2Y8D6OJLGkPIP09KV0AI&amp;iflsig=AJiK0e8AAAAAY3an0igBJj5-cIQxeFfCVhVhULPoVlM-&amp;uact=5&amp;oq=schools+with+education+programs+in+nc&amp;gs_lcp=Cgdnd3Mtd2l6EAMyBQghEKsCMggIIRAWEB4QHTIKCCEQFhAeEA8QHToLCC4QxwEQrwEQkQI6BwguENQCEEM6CwgAEIAEELEDEIMBOgsILhCABBDHARDRAzoICAAQgAQQsQM6EQguEIAEELEDEIMBEMcBENEDOg4ILhCABBCxAxDHARDRAzoECAAQAzoECAAQQzoKCAAQsQMQgwEQQzoFCAAQkQI6CAgAELEDEIMBOgUIABCABDoOCAAQgAQQsQMQgwEQyQM6CAguELEDEIMBOg0IABCxAxCDARDJAxBDOgsIABCABBCxAxDJAzoICAAQFhAeEAo6BggAEBYQHjoICAAQFhAeEA86BQgAEIYDUABYzSRgjidoAHAAeACAAYQBiAHHGpIBBDI4LjmYAQCgAQE&amp;sclient=gws-wiz&amp;ibp=htl;splinter&amp;sa=X&amp;ved=2ahUKEwj_kvCgh7b7AhWAk2oFHabBDgIQiYsCKAJ6BAgTEBU" TargetMode="External"/><Relationship Id="rId107" Type="http://schemas.openxmlformats.org/officeDocument/2006/relationships/hyperlink" Target="https://apps.bea.gov/itable/index.html?appid=70&amp;stepnum=40&amp;Major_Area=3&amp;State=0&amp;Area=XX&amp;TableId=505&amp;Statistic=19&amp;Year=2021&amp;YearBegin=-1&amp;Year_End=-1&amp;Unit_Of_Measure=Levels&amp;Rank=1&amp;Drill=1&amp;nRange=5&amp;AppId=70" TargetMode="External"/><Relationship Id="rId11" Type="http://schemas.openxmlformats.org/officeDocument/2006/relationships/hyperlink" Target="https://www.durhamtech.edu/news/60-60-durham-tech-was-pioneer-offering-microelectronics-program" TargetMode="External"/><Relationship Id="rId32" Type="http://schemas.openxmlformats.org/officeDocument/2006/relationships/hyperlink" Target="https://www.commerce.senate.gov/services/files/1201E1CA-73CB-44BB-ADEB-E69634DA9BB9" TargetMode="External"/><Relationship Id="rId37" Type="http://schemas.openxmlformats.org/officeDocument/2006/relationships/hyperlink" Target="https://www.ncat.edu/news/2022/09/wolfspeed-expansion.php" TargetMode="External"/><Relationship Id="rId53" Type="http://schemas.openxmlformats.org/officeDocument/2006/relationships/hyperlink" Target="https://deq.nc.gov/energy-climate/climate-change/greenhouse-gas-inventory" TargetMode="External"/><Relationship Id="rId58" Type="http://schemas.openxmlformats.org/officeDocument/2006/relationships/hyperlink" Target="https://www.commerce.senate.gov/services/files/1201E1CA-73CB-44BB-ADEB-E69634DA9BB9" TargetMode="External"/><Relationship Id="rId74" Type="http://schemas.openxmlformats.org/officeDocument/2006/relationships/hyperlink" Target="https://www.ncdemography.org/2021/09/20/why-rural-is-hard-to-define/" TargetMode="External"/><Relationship Id="rId79" Type="http://schemas.openxmlformats.org/officeDocument/2006/relationships/hyperlink" Target="https://www.commerce.senate.gov/services/files/1201E1CA-73CB-44BB-ADEB-E69634DA9BB9" TargetMode="External"/><Relationship Id="rId102" Type="http://schemas.openxmlformats.org/officeDocument/2006/relationships/hyperlink" Target="https://apps.bea.gov/itable/index.html?appid=70&amp;stepnum=40&amp;Major_Area=3&amp;State=0&amp;Area=XX&amp;TableId=505&amp;Statistic=19&amp;Year=2021&amp;YearBegin=-1&amp;Year_End=-1&amp;Unit_Of_Measure=Levels&amp;Rank=1&amp;Drill=1&amp;nRange=5&amp;AppId=70" TargetMode="External"/><Relationship Id="rId123" Type="http://schemas.openxmlformats.org/officeDocument/2006/relationships/hyperlink" Target="https://eig.org/innovation-hubs-index/" TargetMode="External"/><Relationship Id="rId5" Type="http://schemas.openxmlformats.org/officeDocument/2006/relationships/hyperlink" Target="https://cybersecurityguide.org/states/north-carolina/" TargetMode="External"/><Relationship Id="rId90" Type="http://schemas.openxmlformats.org/officeDocument/2006/relationships/hyperlink" Target="https://www.commerce.senate.gov/services/files/1201E1CA-73CB-44BB-ADEB-E69634DA9BB9" TargetMode="External"/><Relationship Id="rId95" Type="http://schemas.openxmlformats.org/officeDocument/2006/relationships/hyperlink" Target="https://www.commerce.senate.gov/services/files/1201E1CA-73CB-44BB-ADEB-E69634DA9BB9" TargetMode="External"/><Relationship Id="rId22" Type="http://schemas.openxmlformats.org/officeDocument/2006/relationships/hyperlink" Target="https://apps.bea.gov/itable/index.html?appid=70&amp;stepnum=40&amp;Major_Area=3&amp;State=0&amp;Area=XX&amp;TableId=505&amp;Statistic=19&amp;Year=2021&amp;YearBegin=-1&amp;Year_End=-1&amp;Unit_Of_Measure=Levels&amp;Rank=1&amp;Drill=1&amp;nRange=5&amp;AppId=70" TargetMode="External"/><Relationship Id="rId27" Type="http://schemas.openxmlformats.org/officeDocument/2006/relationships/hyperlink" Target="https://www.commerce.senate.gov/services/files/1201E1CA-73CB-44BB-ADEB-E69634DA9BB9" TargetMode="External"/><Relationship Id="rId43" Type="http://schemas.openxmlformats.org/officeDocument/2006/relationships/hyperlink" Target="https://www.ncat.edu/cost/departments/physics/research/asme-physics.php" TargetMode="External"/><Relationship Id="rId48" Type="http://schemas.openxmlformats.org/officeDocument/2006/relationships/hyperlink" Target="https://www.btec.ncsu.edu/" TargetMode="External"/><Relationship Id="rId64" Type="http://schemas.openxmlformats.org/officeDocument/2006/relationships/hyperlink" Target="https://www.commerce.senate.gov/services/files/1201E1CA-73CB-44BB-ADEB-E69634DA9BB9" TargetMode="External"/><Relationship Id="rId69" Type="http://schemas.openxmlformats.org/officeDocument/2006/relationships/hyperlink" Target="https://www.commerce.senate.gov/services/files/1201E1CA-73CB-44BB-ADEB-E69634DA9BB9" TargetMode="External"/><Relationship Id="rId113" Type="http://schemas.openxmlformats.org/officeDocument/2006/relationships/hyperlink" Target="https://apps.bea.gov/itable/index.html?appid=70&amp;stepnum=40&amp;Major_Area=3&amp;State=0&amp;Area=XX&amp;TableId=21&amp;Statistic=2&amp;Year=2021&amp;YearBegin=-1&amp;Year_End=-1&amp;Unit_Of_Measure=Levels&amp;Rank=1&amp;Drill=1&amp;nRange=5&amp;AppId=70" TargetMode="External"/><Relationship Id="rId118" Type="http://schemas.openxmlformats.org/officeDocument/2006/relationships/hyperlink" Target="https://apps.bea.gov/itable/index.html?appid=70&amp;stepnum=40&amp;Major_Area=3&amp;State=0&amp;Area=XX&amp;TableId=505&amp;Statistic=19&amp;Year=2021&amp;YearBegin=-1&amp;Year_End=-1&amp;Unit_Of_Measure=Levels&amp;Rank=1&amp;Drill=1&amp;nRange=5&amp;AppId=70" TargetMode="External"/><Relationship Id="rId80" Type="http://schemas.openxmlformats.org/officeDocument/2006/relationships/hyperlink" Target="https://www.commerce.senate.gov/services/files/1201E1CA-73CB-44BB-ADEB-E69634DA9BB9" TargetMode="External"/><Relationship Id="rId85" Type="http://schemas.openxmlformats.org/officeDocument/2006/relationships/hyperlink" Target="https://www.commerce.senate.gov/services/files/1201E1CA-73CB-44BB-ADEB-E69634DA9BB9" TargetMode="External"/><Relationship Id="rId12" Type="http://schemas.openxmlformats.org/officeDocument/2006/relationships/hyperlink" Target="https://ece.ncsu.edu/lab/msl/" TargetMode="External"/><Relationship Id="rId17" Type="http://schemas.openxmlformats.org/officeDocument/2006/relationships/hyperlink" Target="https://ncsesdata.nsf.gov/profiles/site?method=rankingbysource&amp;ds=herd" TargetMode="External"/><Relationship Id="rId33" Type="http://schemas.openxmlformats.org/officeDocument/2006/relationships/hyperlink" Target="https://www.wolfspeed.com/company/news-events/news/wolfspeed-selects-north-carolina-for-worlds-largest-silicon-carbide-materials-facility/" TargetMode="External"/><Relationship Id="rId38" Type="http://schemas.openxmlformats.org/officeDocument/2006/relationships/hyperlink" Target="https://news.ncsu.edu/2022/10/wolfspeed-ahead-an-nc-state-spinoff-powers-the-future/" TargetMode="External"/><Relationship Id="rId59" Type="http://schemas.openxmlformats.org/officeDocument/2006/relationships/hyperlink" Target="https://www.rti.org/news/rti-international-announces-commitment-global-efforts-advocating-cybersecurity" TargetMode="External"/><Relationship Id="rId103" Type="http://schemas.openxmlformats.org/officeDocument/2006/relationships/hyperlink" Target="https://apps.bea.gov/itable/index.html?appid=70&amp;stepnum=40&amp;Major_Area=3&amp;State=0&amp;Area=XX&amp;TableId=505&amp;Statistic=19&amp;Year=2021&amp;YearBegin=-1&amp;Year_End=-1&amp;Unit_Of_Measure=Levels&amp;Rank=1&amp;Drill=1&amp;nRange=5&amp;AppId=70" TargetMode="External"/><Relationship Id="rId108" Type="http://schemas.openxmlformats.org/officeDocument/2006/relationships/hyperlink" Target="https://apps.bea.gov/itable/index.html?appid=70&amp;stepnum=40&amp;Major_Area=3&amp;State=0&amp;Area=XX&amp;TableId=505&amp;Statistic=19&amp;Year=2021&amp;YearBegin=-1&amp;Year_End=-1&amp;Unit_Of_Measure=Levels&amp;Rank=1&amp;Drill=1&amp;nRange=5&amp;AppId=70" TargetMode="External"/><Relationship Id="rId124" Type="http://schemas.openxmlformats.org/officeDocument/2006/relationships/printerSettings" Target="../printerSettings/printerSettings1.bin"/><Relationship Id="rId54" Type="http://schemas.openxmlformats.org/officeDocument/2006/relationships/hyperlink" Target="https://raleighnc.gov/climate-action-and-sustainability/community-climate-action-plan" TargetMode="External"/><Relationship Id="rId70" Type="http://schemas.openxmlformats.org/officeDocument/2006/relationships/hyperlink" Target="https://www.commerce.senate.gov/services/files/1201E1CA-73CB-44BB-ADEB-E69634DA9BB9" TargetMode="External"/><Relationship Id="rId75" Type="http://schemas.openxmlformats.org/officeDocument/2006/relationships/hyperlink" Target="https://www.commerce.senate.gov/services/files/1201E1CA-73CB-44BB-ADEB-E69634DA9BB9" TargetMode="External"/><Relationship Id="rId91" Type="http://schemas.openxmlformats.org/officeDocument/2006/relationships/hyperlink" Target="https://www.commerce.senate.gov/services/files/1201E1CA-73CB-44BB-ADEB-E69634DA9BB9" TargetMode="External"/><Relationship Id="rId96" Type="http://schemas.openxmlformats.org/officeDocument/2006/relationships/hyperlink" Target="https://apps.bea.gov/itable/index.html?appid=70&amp;stepnum=40&amp;Major_Area=3&amp;State=0&amp;Area=XX&amp;TableId=21&amp;Statistic=2&amp;Year=2021&amp;YearBegin=-1&amp;Year_End=-1&amp;Unit_Of_Measure=Levels&amp;Rank=1&amp;Drill=1&amp;nRange=5&amp;AppId=70" TargetMode="External"/><Relationship Id="rId1" Type="http://schemas.openxmlformats.org/officeDocument/2006/relationships/hyperlink" Target="https://www.wolfspeed.com/company/news-events/news/wolfspeed-selects-north-carolina-for-worlds-largest-silicon-carbide-materials-facility/" TargetMode="External"/><Relationship Id="rId6" Type="http://schemas.openxmlformats.org/officeDocument/2006/relationships/hyperlink" Target="https://www.mastersinai.org/degrees/north-carolina/" TargetMode="External"/><Relationship Id="rId23" Type="http://schemas.openxmlformats.org/officeDocument/2006/relationships/hyperlink" Target="https://apps.bea.gov/itable/index.html?appid=70&amp;stepnum=40&amp;Major_Area=3&amp;State=0&amp;Area=XX&amp;TableId=505&amp;Statistic=19&amp;Year=2021&amp;YearBegin=-1&amp;Year_End=-1&amp;Unit_Of_Measure=Levels&amp;Rank=1&amp;Drill=1&amp;nRange=5&amp;AppId=70" TargetMode="External"/><Relationship Id="rId28" Type="http://schemas.openxmlformats.org/officeDocument/2006/relationships/hyperlink" Target="https://www.commerce.senate.gov/services/files/1201E1CA-73CB-44BB-ADEB-E69634DA9BB9" TargetMode="External"/><Relationship Id="rId49" Type="http://schemas.openxmlformats.org/officeDocument/2006/relationships/hyperlink" Target="https://apps.bea.gov/itable/index.html?appid=70&amp;stepnum=40&amp;Major_Area=3&amp;State=0&amp;Area=XX&amp;TableId=505&amp;Statistic=19&amp;Year=2021&amp;YearBegin=-1&amp;Year_End=-1&amp;Unit_Of_Measure=Levels&amp;Rank=1&amp;Drill=1&amp;nRange=5&amp;AppId=70" TargetMode="External"/><Relationship Id="rId114" Type="http://schemas.openxmlformats.org/officeDocument/2006/relationships/hyperlink" Target="https://ncses.nsf.gov/pubs/nsf22311" TargetMode="External"/><Relationship Id="rId119" Type="http://schemas.openxmlformats.org/officeDocument/2006/relationships/hyperlink" Target="https://apps.bea.gov/itable/index.html?appid=70&amp;stepnum=40&amp;Major_Area=3&amp;State=0&amp;Area=XX&amp;TableId=505&amp;Statistic=19&amp;Year=2021&amp;YearBegin=-1&amp;Year_End=-1&amp;Unit_Of_Measure=Levels&amp;Rank=1&amp;Drill=1&amp;nRange=5&amp;AppId=70" TargetMode="External"/><Relationship Id="rId44" Type="http://schemas.openxmlformats.org/officeDocument/2006/relationships/hyperlink" Target="https://ims.unc.edu/" TargetMode="External"/><Relationship Id="rId60" Type="http://schemas.openxmlformats.org/officeDocument/2006/relationships/hyperlink" Target="https://deq.nc.gov/permits-rules/deq-forms/division-water-resources" TargetMode="External"/><Relationship Id="rId65" Type="http://schemas.openxmlformats.org/officeDocument/2006/relationships/hyperlink" Target="https://www.commerce.senate.gov/services/files/1201E1CA-73CB-44BB-ADEB-E69634DA9BB9" TargetMode="External"/><Relationship Id="rId81" Type="http://schemas.openxmlformats.org/officeDocument/2006/relationships/hyperlink" Target="https://www.commerce.senate.gov/services/files/1201E1CA-73CB-44BB-ADEB-E69634DA9BB9" TargetMode="External"/><Relationship Id="rId86" Type="http://schemas.openxmlformats.org/officeDocument/2006/relationships/hyperlink" Target="https://www.commerce.senate.gov/services/files/1201E1CA-73CB-44BB-ADEB-E69634DA9BB9" TargetMode="External"/><Relationship Id="rId4" Type="http://schemas.openxmlformats.org/officeDocument/2006/relationships/hyperlink" Target="https://governor.nc.gov/news/press-releases/2021/05/17/governor-cooper-declares-may-military-appreciation-month-north-carolina" TargetMode="External"/><Relationship Id="rId9" Type="http://schemas.openxmlformats.org/officeDocument/2006/relationships/hyperlink" Target="https://www.durhamtech.edu/news/60-60-durham-tech-was-pioneer-offering-microelectronics-program" TargetMode="External"/><Relationship Id="rId13" Type="http://schemas.openxmlformats.org/officeDocument/2006/relationships/hyperlink" Target="https://registrar.unc.edu/wp-content/uploads/sites/9/2015/02/UPM17_NCREN-Video-Course-Registration.pdf" TargetMode="External"/><Relationship Id="rId18" Type="http://schemas.openxmlformats.org/officeDocument/2006/relationships/hyperlink" Target="https://apps.bea.gov/itable/index.html?appid=70&amp;stepnum=40&amp;Major_Area=3&amp;State=0&amp;Area=XX&amp;TableId=505&amp;Statistic=19&amp;Year=2021&amp;YearBegin=-1&amp;Year_End=-1&amp;Unit_Of_Measure=Levels&amp;Rank=1&amp;Drill=1&amp;nRange=5&amp;AppId=70" TargetMode="External"/><Relationship Id="rId39" Type="http://schemas.openxmlformats.org/officeDocument/2006/relationships/hyperlink" Target="https://www.wolfspeed.com/knowledge-center/article/gan-on-sic-the-optimal-solution-for-5g/" TargetMode="External"/><Relationship Id="rId109" Type="http://schemas.openxmlformats.org/officeDocument/2006/relationships/hyperlink" Target="https://www.nccu.edu/cas/crest" TargetMode="External"/><Relationship Id="rId34" Type="http://schemas.openxmlformats.org/officeDocument/2006/relationships/hyperlink" Target="https://poweramericainstitute.org/" TargetMode="External"/><Relationship Id="rId50" Type="http://schemas.openxmlformats.org/officeDocument/2006/relationships/hyperlink" Target="https://apps.bea.gov/itable/index.html?appid=70&amp;stepnum=40&amp;Major_Area=3&amp;State=0&amp;Area=XX&amp;TableId=505&amp;Statistic=19&amp;Year=2021&amp;YearBegin=-1&amp;Year_End=-1&amp;Unit_Of_Measure=Levels&amp;Rank=1&amp;Drill=1&amp;nRange=5&amp;AppId=70" TargetMode="External"/><Relationship Id="rId55" Type="http://schemas.openxmlformats.org/officeDocument/2006/relationships/hyperlink" Target="https://www.commerce.senate.gov/services/files/1201E1CA-73CB-44BB-ADEB-E69634DA9BB9" TargetMode="External"/><Relationship Id="rId76" Type="http://schemas.openxmlformats.org/officeDocument/2006/relationships/hyperlink" Target="https://www.ncdemography.org/2021/09/20/why-rural-is-hard-to-define/" TargetMode="External"/><Relationship Id="rId97" Type="http://schemas.openxmlformats.org/officeDocument/2006/relationships/hyperlink" Target="https://communitydevelopment.ces.ncsu.edu/infrastructure-development-2/broadband-resources/" TargetMode="External"/><Relationship Id="rId104" Type="http://schemas.openxmlformats.org/officeDocument/2006/relationships/hyperlink" Target="https://apps.bea.gov/itable/index.html?appid=70&amp;stepnum=40&amp;Major_Area=3&amp;State=0&amp;Area=XX&amp;TableId=505&amp;Statistic=19&amp;Year=2021&amp;YearBegin=-1&amp;Year_End=-1&amp;Unit_Of_Measure=Levels&amp;Rank=1&amp;Drill=1&amp;nRange=5&amp;AppId=70" TargetMode="External"/><Relationship Id="rId120" Type="http://schemas.openxmlformats.org/officeDocument/2006/relationships/hyperlink" Target="https://apps.bea.gov/itable/index.html?appid=70&amp;stepnum=40&amp;Major_Area=3&amp;State=0&amp;Area=XX&amp;TableId=505&amp;Statistic=19&amp;Year=2021&amp;YearBegin=-1&amp;Year_End=-1&amp;Unit_Of_Measure=Levels&amp;Rank=1&amp;Drill=1&amp;nRange=5&amp;AppId=70" TargetMode="External"/><Relationship Id="rId7" Type="http://schemas.openxmlformats.org/officeDocument/2006/relationships/hyperlink" Target="https://cybersecurityguide.org/states/north-carolina/" TargetMode="External"/><Relationship Id="rId71" Type="http://schemas.openxmlformats.org/officeDocument/2006/relationships/hyperlink" Target="https://www.commerce.senate.gov/services/files/1201E1CA-73CB-44BB-ADEB-E69634DA9BB9" TargetMode="External"/><Relationship Id="rId92" Type="http://schemas.openxmlformats.org/officeDocument/2006/relationships/hyperlink" Target="https://www.commerce.senate.gov/services/files/1201E1CA-73CB-44BB-ADEB-E69634DA9BB9" TargetMode="External"/><Relationship Id="rId2" Type="http://schemas.openxmlformats.org/officeDocument/2006/relationships/hyperlink" Target="https://www.ncdemography.org/2021/09/20/why-rural-is-hard-to-define/" TargetMode="External"/><Relationship Id="rId29" Type="http://schemas.openxmlformats.org/officeDocument/2006/relationships/hyperlink" Target="https://www.commerce.senate.gov/services/files/1201E1CA-73CB-44BB-ADEB-E69634DA9BB9" TargetMode="External"/><Relationship Id="rId24" Type="http://schemas.openxmlformats.org/officeDocument/2006/relationships/hyperlink" Target="https://www.wfae.org/science-technology/2022-09-09/north-carolina-wins-wolfspeed-semiconductor-materials-plant" TargetMode="External"/><Relationship Id="rId40" Type="http://schemas.openxmlformats.org/officeDocument/2006/relationships/hyperlink" Target="https://ncsesdata.nsf.gov/profiles/site?method=rankingbysource&amp;ds=herd" TargetMode="External"/><Relationship Id="rId45" Type="http://schemas.openxmlformats.org/officeDocument/2006/relationships/hyperlink" Target="https://uncw.edu/cms/research.html" TargetMode="External"/><Relationship Id="rId66" Type="http://schemas.openxmlformats.org/officeDocument/2006/relationships/hyperlink" Target="https://www.commerce.senate.gov/services/files/1201E1CA-73CB-44BB-ADEB-E69634DA9BB9" TargetMode="External"/><Relationship Id="rId87" Type="http://schemas.openxmlformats.org/officeDocument/2006/relationships/hyperlink" Target="https://www.commerce.senate.gov/services/files/1201E1CA-73CB-44BB-ADEB-E69634DA9BB9" TargetMode="External"/><Relationship Id="rId110" Type="http://schemas.openxmlformats.org/officeDocument/2006/relationships/hyperlink" Target="https://apps.bea.gov/itable/index.html?appid=70&amp;stepnum=40&amp;Major_Area=3&amp;State=0&amp;Area=XX&amp;TableId=505&amp;Statistic=19&amp;Year=2021&amp;YearBegin=-1&amp;Year_End=-1&amp;Unit_Of_Measure=Levels&amp;Rank=1&amp;Drill=1&amp;nRange=5&amp;AppId=70" TargetMode="External"/><Relationship Id="rId115" Type="http://schemas.openxmlformats.org/officeDocument/2006/relationships/hyperlink" Target="https://apps.bea.gov/itable/index.html?appid=70&amp;stepnum=40&amp;Major_Area=3&amp;State=0&amp;Area=XX&amp;TableId=505&amp;Statistic=19&amp;Year=2021&amp;YearBegin=-1&amp;Year_End=-1&amp;Unit_Of_Measure=Levels&amp;Rank=1&amp;Drill=1&amp;nRange=5&amp;AppId=70" TargetMode="External"/><Relationship Id="rId61" Type="http://schemas.openxmlformats.org/officeDocument/2006/relationships/hyperlink" Target="https://www.cfpua.org/692/Drinking-Water-Quality" TargetMode="External"/><Relationship Id="rId82" Type="http://schemas.openxmlformats.org/officeDocument/2006/relationships/hyperlink" Target="https://www.commerce.senate.gov/services/files/1201E1CA-73CB-44BB-ADEB-E69634DA9BB9" TargetMode="External"/><Relationship Id="rId19" Type="http://schemas.openxmlformats.org/officeDocument/2006/relationships/hyperlink" Target="https://apps.bea.gov/itable/index.html?appid=70&amp;stepnum=40&amp;Major_Area=3&amp;State=0&amp;Area=XX&amp;TableId=505&amp;Statistic=19&amp;Year=2021&amp;YearBegin=-1&amp;Year_End=-1&amp;Unit_Of_Measure=Levels&amp;Rank=1&amp;Drill=1&amp;nRange=5&amp;AppId=70" TargetMode="External"/><Relationship Id="rId14" Type="http://schemas.openxmlformats.org/officeDocument/2006/relationships/hyperlink" Target="https://registrar.unc.edu/wp-content/uploads/sites/9/2015/02/UPM17_NCREN-Video-Course-Registration.pdf" TargetMode="External"/><Relationship Id="rId30" Type="http://schemas.openxmlformats.org/officeDocument/2006/relationships/hyperlink" Target="https://www.commerce.senate.gov/services/files/1201E1CA-73CB-44BB-ADEB-E69634DA9BB9" TargetMode="External"/><Relationship Id="rId35" Type="http://schemas.openxmlformats.org/officeDocument/2006/relationships/hyperlink" Target="https://physics.charlotte.edu/academics/optical-science-engineering/research-centers/facilities-equipment/optoelectronic-optical" TargetMode="External"/><Relationship Id="rId56" Type="http://schemas.openxmlformats.org/officeDocument/2006/relationships/hyperlink" Target="https://www.commerce.senate.gov/services/files/1201E1CA-73CB-44BB-ADEB-E69634DA9BB9" TargetMode="External"/><Relationship Id="rId77" Type="http://schemas.openxmlformats.org/officeDocument/2006/relationships/hyperlink" Target="https://www.northcarolina.edu/impact/excellent-and-diverse-institutions/historically-minority-serving-institutions/" TargetMode="External"/><Relationship Id="rId100" Type="http://schemas.openxmlformats.org/officeDocument/2006/relationships/hyperlink" Target="https://apps.bea.gov/itable/index.html?appid=70&amp;stepnum=40&amp;Major_Area=3&amp;State=0&amp;Area=XX&amp;TableId=505&amp;Statistic=19&amp;Year=2021&amp;YearBegin=-1&amp;Year_End=-1&amp;Unit_Of_Measure=Levels&amp;Rank=1&amp;Drill=1&amp;nRange=5&amp;AppId=70" TargetMode="External"/><Relationship Id="rId105" Type="http://schemas.openxmlformats.org/officeDocument/2006/relationships/hyperlink" Target="https://apps.bea.gov/itable/index.html?appid=70&amp;stepnum=40&amp;Major_Area=3&amp;State=0&amp;Area=XX&amp;TableId=505&amp;Statistic=19&amp;Year=2021&amp;YearBegin=-1&amp;Year_End=-1&amp;Unit_Of_Measure=Levels&amp;Rank=1&amp;Drill=1&amp;nRange=5&amp;AppId=70" TargetMode="External"/><Relationship Id="rId8" Type="http://schemas.openxmlformats.org/officeDocument/2006/relationships/hyperlink" Target="https://cybersecurityguide.org/states/north-carolina/" TargetMode="External"/><Relationship Id="rId51" Type="http://schemas.openxmlformats.org/officeDocument/2006/relationships/hyperlink" Target="https://apps.bea.gov/itable/index.html?appid=70&amp;stepnum=40&amp;Major_Area=3&amp;State=0&amp;Area=XX&amp;TableId=505&amp;Statistic=19&amp;Year=2021&amp;YearBegin=-1&amp;Year_End=-1&amp;Unit_Of_Measure=Levels&amp;Rank=1&amp;Drill=1&amp;nRange=5&amp;AppId=70" TargetMode="External"/><Relationship Id="rId72" Type="http://schemas.openxmlformats.org/officeDocument/2006/relationships/hyperlink" Target="https://www.commerce.senate.gov/services/files/1201E1CA-73CB-44BB-ADEB-E69634DA9BB9" TargetMode="External"/><Relationship Id="rId93" Type="http://schemas.openxmlformats.org/officeDocument/2006/relationships/hyperlink" Target="https://www.commerce.senate.gov/services/files/1201E1CA-73CB-44BB-ADEB-E69634DA9BB9" TargetMode="External"/><Relationship Id="rId98" Type="http://schemas.openxmlformats.org/officeDocument/2006/relationships/hyperlink" Target="https://www.osbm.nc.gov/blog/2021/11/10/native-american-population-sees-notable-increase-2020-census" TargetMode="External"/><Relationship Id="rId121" Type="http://schemas.openxmlformats.org/officeDocument/2006/relationships/hyperlink" Target="https://www.nsf.gov/statistics/states/" TargetMode="External"/><Relationship Id="rId3" Type="http://schemas.openxmlformats.org/officeDocument/2006/relationships/hyperlink" Target="https://www.ncdemography.org/2021/09/20/why-rural-is-hard-to-define/" TargetMode="External"/><Relationship Id="rId25" Type="http://schemas.openxmlformats.org/officeDocument/2006/relationships/hyperlink" Target="https://www.commerce.senate.gov/services/files/1201E1CA-73CB-44BB-ADEB-E69634DA9BB9" TargetMode="External"/><Relationship Id="rId46" Type="http://schemas.openxmlformats.org/officeDocument/2006/relationships/hyperlink" Target="https://highlandsbiological.org/" TargetMode="External"/><Relationship Id="rId67" Type="http://schemas.openxmlformats.org/officeDocument/2006/relationships/hyperlink" Target="https://www.commerce.senate.gov/services/files/1201E1CA-73CB-44BB-ADEB-E69634DA9BB9" TargetMode="External"/><Relationship Id="rId116" Type="http://schemas.openxmlformats.org/officeDocument/2006/relationships/hyperlink" Target="https://apps.bea.gov/itable/index.html?appid=70&amp;stepnum=40&amp;Major_Area=3&amp;State=0&amp;Area=XX&amp;TableId=505&amp;Statistic=19&amp;Year=2021&amp;YearBegin=-1&amp;Year_End=-1&amp;Unit_Of_Measure=Levels&amp;Rank=1&amp;Drill=1&amp;nRange=5&amp;AppId=70" TargetMode="External"/><Relationship Id="rId20" Type="http://schemas.openxmlformats.org/officeDocument/2006/relationships/hyperlink" Target="https://apps.bea.gov/itable/index.html?appid=70&amp;stepnum=40&amp;Major_Area=3&amp;State=0&amp;Area=XX&amp;TableId=505&amp;Statistic=19&amp;Year=2021&amp;YearBegin=-1&amp;Year_End=-1&amp;Unit_Of_Measure=Levels&amp;Rank=1&amp;Drill=1&amp;nRange=5&amp;AppId=70" TargetMode="External"/><Relationship Id="rId41" Type="http://schemas.openxmlformats.org/officeDocument/2006/relationships/hyperlink" Target="http://catalog.ncsu.edu/undergraduate/sciences/marine-earth-atmospheric-sciences/meteorology-bs/" TargetMode="External"/><Relationship Id="rId62" Type="http://schemas.openxmlformats.org/officeDocument/2006/relationships/hyperlink" Target="https://cybersecurityguide.org/states/north-carolina/" TargetMode="External"/><Relationship Id="rId83" Type="http://schemas.openxmlformats.org/officeDocument/2006/relationships/hyperlink" Target="https://www.commerce.senate.gov/services/files/1201E1CA-73CB-44BB-ADEB-E69634DA9BB9" TargetMode="External"/><Relationship Id="rId88" Type="http://schemas.openxmlformats.org/officeDocument/2006/relationships/hyperlink" Target="https://www.commerce.senate.gov/services/files/1201E1CA-73CB-44BB-ADEB-E69634DA9BB9" TargetMode="External"/><Relationship Id="rId111" Type="http://schemas.openxmlformats.org/officeDocument/2006/relationships/hyperlink" Target="https://apps.bea.gov/itable/index.html?appid=70&amp;stepnum=40&amp;Major_Area=3&amp;State=0&amp;Area=XX&amp;TableId=21&amp;Statistic=2&amp;Year=2021&amp;YearBegin=-1&amp;Year_End=-1&amp;Unit_Of_Measure=Levels&amp;Rank=1&amp;Drill=1&amp;nRange=5&amp;AppId=70" TargetMode="External"/><Relationship Id="rId15" Type="http://schemas.openxmlformats.org/officeDocument/2006/relationships/hyperlink" Target="https://www.google.com/search?q=schools+with+education+programs+in+nc&amp;source=hp&amp;ei=wpl2Y8D6OJLGkPIP09KV0AI&amp;iflsig=AJiK0e8AAAAAY3an0igBJj5-cIQxeFfCVhVhULPoVlM-&amp;uact=5&amp;oq=schools+with+education+programs+in+nc&amp;gs_lcp=Cgdnd3Mtd2l6EAMyBQghEKsCMggIIRAWEB4QHTIKCCEQFhAeEA8QHToLCC4QxwEQrwEQkQI6BwguENQCEEM6CwgAEIAEELEDEIMBOgsILhCABBDHARDRAzoICAAQgAQQsQM6EQguEIAEELEDEIMBEMcBENEDOg4ILhCABBCxAxDHARDRAzoECAAQAzoECAAQQzoKCAAQsQMQgwEQQzoFCAAQkQI6CAgAELEDEIMBOgUIABCABDoOCAAQgAQQsQMQgwEQyQM6CAguELEDEIMBOg0IABCxAxCDARDJAxBDOgsIABCABBCxAxDJAzoICAAQFhAeEAo6BggAEBYQHjoICAAQFhAeEA86BQgAEIYDUABYzSRgjidoAHAAeACAAYQBiAHHGpIBBDI4LjmYAQCgAQE&amp;sclient=gws-wiz&amp;ibp=htl;splinter&amp;sa=X&amp;ved=2ahUKEwj_kvCgh7b7AhWAk2oFHabBDgIQiYsCKAJ6BAgTEBU" TargetMode="External"/><Relationship Id="rId36" Type="http://schemas.openxmlformats.org/officeDocument/2006/relationships/hyperlink" Target="https://ncsesdata.nsf.gov/profiles/site?method=rankingbysource&amp;ds=herd" TargetMode="External"/><Relationship Id="rId57" Type="http://schemas.openxmlformats.org/officeDocument/2006/relationships/hyperlink" Target="https://www.commerce.senate.gov/services/files/1201E1CA-73CB-44BB-ADEB-E69634DA9BB9" TargetMode="External"/><Relationship Id="rId106" Type="http://schemas.openxmlformats.org/officeDocument/2006/relationships/hyperlink" Target="https://apps.bea.gov/itable/index.html?appid=70&amp;stepnum=40&amp;Major_Area=3&amp;State=0&amp;Area=XX&amp;TableId=505&amp;Statistic=19&amp;Year=2021&amp;YearBegin=-1&amp;Year_End=-1&amp;Unit_Of_Measure=Levels&amp;Rank=1&amp;Drill=1&amp;nRange=5&amp;AppId=70" TargetMode="External"/><Relationship Id="rId10" Type="http://schemas.openxmlformats.org/officeDocument/2006/relationships/hyperlink" Target="https://ece.ncsu.edu/lab/msl/" TargetMode="External"/><Relationship Id="rId31" Type="http://schemas.openxmlformats.org/officeDocument/2006/relationships/hyperlink" Target="https://www.commerce.senate.gov/services/files/1201E1CA-73CB-44BB-ADEB-E69634DA9BB9" TargetMode="External"/><Relationship Id="rId52" Type="http://schemas.openxmlformats.org/officeDocument/2006/relationships/hyperlink" Target="https://www.commerce.senate.gov/services/files/1201E1CA-73CB-44BB-ADEB-E69634DA9BB9" TargetMode="External"/><Relationship Id="rId73" Type="http://schemas.openxmlformats.org/officeDocument/2006/relationships/hyperlink" Target="https://www.northcarolina.edu/impact/excellent-and-diverse-institutions/historically-minority-serving-institutions/" TargetMode="External"/><Relationship Id="rId78" Type="http://schemas.openxmlformats.org/officeDocument/2006/relationships/hyperlink" Target="https://www.ncdemography.org/2021/09/20/why-rural-is-hard-to-define/" TargetMode="External"/><Relationship Id="rId94" Type="http://schemas.openxmlformats.org/officeDocument/2006/relationships/hyperlink" Target="https://www.commerce.senate.gov/services/files/1201E1CA-73CB-44BB-ADEB-E69634DA9BB9" TargetMode="External"/><Relationship Id="rId99" Type="http://schemas.openxmlformats.org/officeDocument/2006/relationships/hyperlink" Target="https://www.cbo.gov/system/files/2022-07/hr4346_chip.pdf" TargetMode="External"/><Relationship Id="rId101" Type="http://schemas.openxmlformats.org/officeDocument/2006/relationships/hyperlink" Target="https://apps.bea.gov/itable/index.html?appid=70&amp;stepnum=40&amp;Major_Area=3&amp;State=0&amp;Area=XX&amp;TableId=505&amp;Statistic=19&amp;Year=2021&amp;YearBegin=-1&amp;Year_End=-1&amp;Unit_Of_Measure=Levels&amp;Rank=1&amp;Drill=1&amp;nRange=5&amp;AppId=70" TargetMode="External"/><Relationship Id="rId122" Type="http://schemas.openxmlformats.org/officeDocument/2006/relationships/hyperlink" Target="https://www.nsf.gov/statistics/states/"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594"/>
  <sheetViews>
    <sheetView tabSelected="1" workbookViewId="0">
      <pane ySplit="3" topLeftCell="A4" activePane="bottomLeft" state="frozen"/>
      <selection pane="bottomLeft" activeCell="E193" sqref="E193"/>
    </sheetView>
  </sheetViews>
  <sheetFormatPr defaultRowHeight="15"/>
  <cols>
    <col min="1" max="1" width="6.5703125" customWidth="1"/>
    <col min="3" max="3" width="34.5703125" customWidth="1"/>
    <col min="4" max="4" width="10.42578125" style="41" customWidth="1"/>
    <col min="5" max="5" width="12.7109375" customWidth="1"/>
    <col min="6" max="6" width="17.85546875" customWidth="1"/>
    <col min="7" max="8" width="11.42578125" customWidth="1"/>
    <col min="9" max="9" width="9.5703125" style="13" customWidth="1"/>
    <col min="10" max="10" width="12.7109375" style="42" customWidth="1"/>
    <col min="11" max="11" width="54" customWidth="1"/>
    <col min="12" max="12" width="12.42578125" customWidth="1"/>
    <col min="13" max="13" width="11.140625" customWidth="1"/>
    <col min="14" max="14" width="16.85546875" customWidth="1"/>
    <col min="15" max="17" width="17.42578125" customWidth="1"/>
  </cols>
  <sheetData>
    <row r="1" spans="1:40" ht="15.75">
      <c r="A1" s="90" t="s">
        <v>0</v>
      </c>
      <c r="B1" s="90"/>
      <c r="C1" s="90"/>
      <c r="D1" s="90"/>
      <c r="E1" s="90"/>
      <c r="F1" s="90"/>
      <c r="G1" s="90"/>
      <c r="H1" s="90"/>
      <c r="I1" s="90"/>
      <c r="J1" s="90"/>
      <c r="K1" s="90"/>
      <c r="L1" s="90"/>
      <c r="M1" s="90"/>
      <c r="N1" s="90"/>
      <c r="O1" s="90"/>
      <c r="P1" s="90"/>
      <c r="Q1" s="90"/>
      <c r="R1" s="1"/>
      <c r="S1" s="1"/>
      <c r="T1" s="1"/>
      <c r="U1" s="1"/>
      <c r="V1" s="1"/>
      <c r="W1" s="1"/>
      <c r="X1" s="1"/>
      <c r="Y1" s="1"/>
      <c r="Z1" s="1"/>
      <c r="AA1" s="1"/>
      <c r="AB1" s="1"/>
      <c r="AC1" s="1"/>
      <c r="AD1" s="1"/>
      <c r="AE1" s="1"/>
      <c r="AF1" s="1"/>
      <c r="AG1" s="1"/>
      <c r="AH1" s="1"/>
      <c r="AI1" s="1"/>
      <c r="AJ1" s="1"/>
      <c r="AK1" s="1"/>
      <c r="AL1" s="1"/>
      <c r="AM1" s="1"/>
      <c r="AN1" s="1"/>
    </row>
    <row r="2" spans="1:40" ht="30" customHeight="1">
      <c r="A2" s="2"/>
      <c r="B2" s="91" t="s">
        <v>1</v>
      </c>
      <c r="C2" s="89" t="s">
        <v>2</v>
      </c>
      <c r="D2" s="92" t="s">
        <v>3</v>
      </c>
      <c r="E2" s="89" t="s">
        <v>4</v>
      </c>
      <c r="F2" s="89" t="s">
        <v>5</v>
      </c>
      <c r="G2" s="91" t="s">
        <v>6</v>
      </c>
      <c r="H2" s="91"/>
      <c r="I2" s="3"/>
      <c r="J2" s="91" t="s">
        <v>7</v>
      </c>
      <c r="K2" s="89" t="s">
        <v>8</v>
      </c>
      <c r="L2" s="89" t="s">
        <v>9</v>
      </c>
      <c r="M2" s="89" t="s">
        <v>10</v>
      </c>
      <c r="N2" s="89" t="s">
        <v>11</v>
      </c>
      <c r="O2" s="89" t="s">
        <v>12</v>
      </c>
      <c r="P2" s="89" t="s">
        <v>13</v>
      </c>
      <c r="Q2" s="89" t="s">
        <v>14</v>
      </c>
      <c r="R2" s="1"/>
      <c r="S2" s="1"/>
      <c r="T2" s="1"/>
      <c r="U2" s="1"/>
      <c r="V2" s="1"/>
      <c r="W2" s="1"/>
      <c r="X2" s="1"/>
      <c r="Y2" s="1"/>
      <c r="Z2" s="1"/>
      <c r="AA2" s="1"/>
      <c r="AB2" s="1"/>
      <c r="AC2" s="1"/>
      <c r="AD2" s="1"/>
      <c r="AE2" s="1"/>
      <c r="AF2" s="1"/>
      <c r="AG2" s="1"/>
      <c r="AH2" s="1"/>
      <c r="AI2" s="1"/>
      <c r="AJ2" s="1"/>
      <c r="AK2" s="1"/>
      <c r="AL2" s="1"/>
      <c r="AM2" s="1"/>
      <c r="AN2" s="1"/>
    </row>
    <row r="3" spans="1:40" ht="45">
      <c r="A3" s="4"/>
      <c r="B3" s="91"/>
      <c r="C3" s="89"/>
      <c r="D3" s="92"/>
      <c r="E3" s="89"/>
      <c r="F3" s="89"/>
      <c r="G3" s="22" t="s">
        <v>15</v>
      </c>
      <c r="H3" s="22" t="s">
        <v>16</v>
      </c>
      <c r="I3" s="22" t="s">
        <v>17</v>
      </c>
      <c r="J3" s="91"/>
      <c r="K3" s="89"/>
      <c r="L3" s="89"/>
      <c r="M3" s="89"/>
      <c r="N3" s="89"/>
      <c r="O3" s="89"/>
      <c r="P3" s="89"/>
      <c r="Q3" s="89"/>
      <c r="R3" s="1"/>
      <c r="S3" s="1"/>
      <c r="T3" s="1"/>
      <c r="U3" s="1"/>
      <c r="V3" s="1"/>
      <c r="W3" s="1"/>
      <c r="X3" s="1"/>
      <c r="Y3" s="1"/>
      <c r="Z3" s="1"/>
      <c r="AA3" s="1"/>
      <c r="AB3" s="1"/>
      <c r="AC3" s="1"/>
      <c r="AD3" s="1"/>
      <c r="AE3" s="1"/>
      <c r="AF3" s="1"/>
      <c r="AG3" s="1"/>
      <c r="AH3" s="1"/>
      <c r="AI3" s="1"/>
      <c r="AJ3" s="1"/>
      <c r="AK3" s="1"/>
      <c r="AL3" s="1"/>
      <c r="AM3" s="1"/>
      <c r="AN3" s="1"/>
    </row>
    <row r="4" spans="1:40">
      <c r="A4" s="88" t="s">
        <v>18</v>
      </c>
      <c r="B4" s="88"/>
      <c r="C4" s="88"/>
      <c r="D4" s="88"/>
      <c r="E4" s="88"/>
      <c r="F4" s="88"/>
      <c r="G4" s="88"/>
      <c r="H4" s="88"/>
      <c r="I4" s="88"/>
      <c r="J4" s="88"/>
      <c r="K4" s="88"/>
      <c r="L4" s="88"/>
      <c r="M4" s="88"/>
      <c r="N4" s="88"/>
      <c r="O4" s="88"/>
      <c r="P4" s="88"/>
      <c r="Q4" s="88"/>
      <c r="R4" s="1"/>
      <c r="S4" s="1"/>
      <c r="T4" s="1"/>
      <c r="U4" s="1"/>
      <c r="V4" s="1"/>
      <c r="W4" s="1"/>
      <c r="X4" s="1"/>
      <c r="Y4" s="1"/>
      <c r="Z4" s="1"/>
      <c r="AA4" s="1"/>
      <c r="AB4" s="1"/>
      <c r="AC4" s="1"/>
      <c r="AD4" s="1"/>
      <c r="AE4" s="1"/>
      <c r="AF4" s="1"/>
      <c r="AG4" s="1"/>
      <c r="AH4" s="1"/>
      <c r="AI4" s="1"/>
      <c r="AJ4" s="1"/>
      <c r="AK4" s="1"/>
      <c r="AL4" s="1"/>
      <c r="AM4" s="1"/>
      <c r="AN4" s="1"/>
    </row>
    <row r="5" spans="1:40" ht="102">
      <c r="A5" s="14">
        <v>1</v>
      </c>
      <c r="B5" s="15" t="s">
        <v>19</v>
      </c>
      <c r="C5" s="14" t="s">
        <v>20</v>
      </c>
      <c r="D5" s="38" t="s">
        <v>21</v>
      </c>
      <c r="E5" s="15" t="s">
        <v>22</v>
      </c>
      <c r="F5" s="16">
        <v>50000</v>
      </c>
      <c r="G5" s="16">
        <f>ROUND($F5*0.023,2-(1+INT(LOG10(ABS($F5*0.023)))))</f>
        <v>1200</v>
      </c>
      <c r="H5" s="16">
        <f>ROUND($F5*0.043,2-(1+INT(LOG10(ABS($F5*0.043)))))</f>
        <v>2200</v>
      </c>
      <c r="I5" s="27" t="s">
        <v>23</v>
      </c>
      <c r="J5" s="18" t="s">
        <v>24</v>
      </c>
      <c r="K5" s="19" t="s">
        <v>25</v>
      </c>
      <c r="L5" s="19" t="s">
        <v>26</v>
      </c>
      <c r="M5" s="19" t="s">
        <v>27</v>
      </c>
      <c r="N5" s="19" t="s">
        <v>28</v>
      </c>
      <c r="O5" s="20" t="s">
        <v>29</v>
      </c>
      <c r="P5" s="20" t="s">
        <v>30</v>
      </c>
      <c r="Q5" s="21"/>
      <c r="R5" s="1"/>
      <c r="S5" s="1"/>
      <c r="T5" s="1"/>
      <c r="U5" s="1"/>
      <c r="V5" s="1"/>
      <c r="W5" s="1"/>
      <c r="X5" s="1"/>
      <c r="Y5" s="1"/>
      <c r="Z5" s="1"/>
      <c r="AA5" s="1"/>
      <c r="AB5" s="1"/>
      <c r="AC5" s="1"/>
      <c r="AD5" s="1"/>
      <c r="AE5" s="1"/>
      <c r="AF5" s="1"/>
      <c r="AG5" s="1"/>
      <c r="AH5" s="1"/>
      <c r="AI5" s="1"/>
      <c r="AJ5" s="1"/>
      <c r="AK5" s="1"/>
      <c r="AL5" s="5"/>
      <c r="AM5" s="1"/>
      <c r="AN5" s="1"/>
    </row>
    <row r="6" spans="1:40" ht="63.75">
      <c r="A6" s="14">
        <f ca="1">IF(ISNUMBER(OFFSET(A6,-1,0)),OFFSET(A6,-1,0)+1,OFFSET(A6,-2,0)+1)</f>
        <v>2</v>
      </c>
      <c r="B6" s="15" t="s">
        <v>31</v>
      </c>
      <c r="C6" s="14" t="s">
        <v>32</v>
      </c>
      <c r="D6" s="38" t="s">
        <v>21</v>
      </c>
      <c r="E6" s="15" t="s">
        <v>22</v>
      </c>
      <c r="F6" s="16">
        <v>2000</v>
      </c>
      <c r="G6" s="16">
        <f>ROUND($F6*0.023,2-(1+INT(LOG10(ABS($F6*0.023)))))</f>
        <v>46</v>
      </c>
      <c r="H6" s="16">
        <f>ROUND($F6*0.043,2-(1+INT(LOG10(ABS($F6*0.043)))))</f>
        <v>86</v>
      </c>
      <c r="I6" s="27" t="s">
        <v>33</v>
      </c>
      <c r="J6" s="18" t="s">
        <v>34</v>
      </c>
      <c r="K6" s="19" t="s">
        <v>35</v>
      </c>
      <c r="L6" s="19" t="s">
        <v>36</v>
      </c>
      <c r="M6" s="19" t="s">
        <v>37</v>
      </c>
      <c r="N6" s="19" t="s">
        <v>38</v>
      </c>
      <c r="O6" s="20" t="s">
        <v>30</v>
      </c>
      <c r="P6" s="20" t="s">
        <v>39</v>
      </c>
      <c r="Q6" s="20" t="s">
        <v>40</v>
      </c>
      <c r="R6" s="1"/>
      <c r="S6" s="1"/>
      <c r="T6" s="1"/>
      <c r="U6" s="1"/>
      <c r="V6" s="1"/>
      <c r="W6" s="1"/>
      <c r="X6" s="1"/>
      <c r="Y6" s="1"/>
      <c r="Z6" s="1"/>
      <c r="AA6" s="1"/>
      <c r="AB6" s="1"/>
      <c r="AC6" s="1"/>
      <c r="AD6" s="1"/>
      <c r="AE6" s="1"/>
      <c r="AF6" s="1"/>
      <c r="AG6" s="1"/>
      <c r="AH6" s="1"/>
      <c r="AI6" s="1"/>
      <c r="AJ6" s="1"/>
      <c r="AK6" s="1"/>
      <c r="AL6" s="1"/>
      <c r="AM6" s="1"/>
      <c r="AN6" s="1"/>
    </row>
    <row r="7" spans="1:40" ht="76.5">
      <c r="A7" s="14">
        <f t="shared" ref="A7:A12" ca="1" si="0">IF(ISNUMBER(OFFSET(A7,-1,0)),OFFSET(A7,-1,0)+1,OFFSET(A7,-2,0)+1)</f>
        <v>3</v>
      </c>
      <c r="B7" s="15" t="s">
        <v>41</v>
      </c>
      <c r="C7" s="14" t="s">
        <v>42</v>
      </c>
      <c r="D7" s="38" t="s">
        <v>21</v>
      </c>
      <c r="E7" s="15" t="s">
        <v>22</v>
      </c>
      <c r="F7" s="16">
        <v>500</v>
      </c>
      <c r="G7" s="16">
        <v>0</v>
      </c>
      <c r="H7" s="16">
        <v>10</v>
      </c>
      <c r="I7" s="27" t="s">
        <v>43</v>
      </c>
      <c r="J7" s="18" t="s">
        <v>34</v>
      </c>
      <c r="K7" s="19" t="s">
        <v>44</v>
      </c>
      <c r="L7" s="19" t="s">
        <v>45</v>
      </c>
      <c r="M7" s="19"/>
      <c r="N7" s="19" t="s">
        <v>46</v>
      </c>
      <c r="O7" s="20" t="s">
        <v>30</v>
      </c>
      <c r="P7" s="20"/>
      <c r="Q7" s="21"/>
      <c r="R7" s="1"/>
      <c r="S7" s="1"/>
      <c r="T7" s="1"/>
      <c r="U7" s="1"/>
      <c r="V7" s="1"/>
      <c r="W7" s="1"/>
      <c r="X7" s="1"/>
      <c r="Y7" s="1"/>
      <c r="Z7" s="1"/>
      <c r="AA7" s="1"/>
      <c r="AB7" s="1"/>
      <c r="AC7" s="1"/>
      <c r="AD7" s="1"/>
      <c r="AE7" s="1"/>
      <c r="AF7" s="1"/>
      <c r="AG7" s="1"/>
      <c r="AH7" s="1"/>
      <c r="AI7" s="1"/>
      <c r="AJ7" s="1"/>
      <c r="AK7" s="1"/>
      <c r="AL7" s="1"/>
      <c r="AM7" s="1"/>
      <c r="AN7" s="1"/>
    </row>
    <row r="8" spans="1:40" ht="89.25">
      <c r="A8" s="14">
        <f t="shared" ca="1" si="0"/>
        <v>4</v>
      </c>
      <c r="B8" s="15" t="s">
        <v>47</v>
      </c>
      <c r="C8" s="14" t="s">
        <v>48</v>
      </c>
      <c r="D8" s="38" t="s">
        <v>21</v>
      </c>
      <c r="E8" s="15" t="s">
        <v>22</v>
      </c>
      <c r="F8" s="16">
        <v>200</v>
      </c>
      <c r="G8" s="16">
        <f>ROUND($F8*0.023,2-(1+INT(LOG10(ABS($F8*0.023)))))</f>
        <v>4.5999999999999996</v>
      </c>
      <c r="H8" s="16">
        <f>ROUND($F8*0.043,2-(1+INT(LOG10(ABS($F8*0.043)))))</f>
        <v>8.6</v>
      </c>
      <c r="I8" s="27" t="s">
        <v>33</v>
      </c>
      <c r="J8" s="18" t="s">
        <v>34</v>
      </c>
      <c r="K8" s="19" t="s">
        <v>49</v>
      </c>
      <c r="L8" s="19" t="s">
        <v>50</v>
      </c>
      <c r="M8" s="19" t="s">
        <v>51</v>
      </c>
      <c r="N8" s="19" t="s">
        <v>52</v>
      </c>
      <c r="O8" s="20" t="s">
        <v>30</v>
      </c>
      <c r="P8" s="20" t="s">
        <v>53</v>
      </c>
      <c r="Q8" s="30" t="s">
        <v>54</v>
      </c>
      <c r="R8" s="1"/>
      <c r="S8" s="1"/>
      <c r="T8" s="1"/>
      <c r="U8" s="1"/>
      <c r="V8" s="1"/>
      <c r="W8" s="1"/>
      <c r="X8" s="1"/>
      <c r="Y8" s="1"/>
      <c r="Z8" s="1"/>
      <c r="AA8" s="1"/>
      <c r="AB8" s="1"/>
      <c r="AC8" s="1"/>
      <c r="AD8" s="1"/>
      <c r="AE8" s="1"/>
      <c r="AF8" s="1"/>
      <c r="AG8" s="1"/>
      <c r="AH8" s="1"/>
      <c r="AI8" s="1"/>
      <c r="AJ8" s="1"/>
      <c r="AK8" s="1"/>
      <c r="AL8" s="1"/>
      <c r="AM8" s="1"/>
      <c r="AN8" s="1"/>
    </row>
    <row r="9" spans="1:40" ht="102">
      <c r="A9" s="14">
        <f t="shared" ca="1" si="0"/>
        <v>5</v>
      </c>
      <c r="B9" s="86" t="s">
        <v>55</v>
      </c>
      <c r="C9" s="14" t="s">
        <v>56</v>
      </c>
      <c r="D9" s="38" t="s">
        <v>21</v>
      </c>
      <c r="E9" s="15" t="s">
        <v>22</v>
      </c>
      <c r="F9" s="16">
        <v>2000</v>
      </c>
      <c r="G9" s="16">
        <f>ROUND($F9*0.023,2-(1+INT(LOG10(ABS($F9*0.023)))))</f>
        <v>46</v>
      </c>
      <c r="H9" s="16">
        <f>ROUND($F9*0.043,2-(1+INT(LOG10(ABS($F9*0.043)))))</f>
        <v>86</v>
      </c>
      <c r="I9" s="27" t="s">
        <v>33</v>
      </c>
      <c r="J9" s="18" t="s">
        <v>57</v>
      </c>
      <c r="K9" s="19" t="s">
        <v>58</v>
      </c>
      <c r="L9" s="19" t="s">
        <v>26</v>
      </c>
      <c r="M9" s="19" t="s">
        <v>59</v>
      </c>
      <c r="N9" s="19" t="s">
        <v>60</v>
      </c>
      <c r="O9" s="20" t="s">
        <v>30</v>
      </c>
      <c r="P9" s="20"/>
      <c r="Q9" s="21"/>
      <c r="R9" s="1"/>
      <c r="S9" s="1"/>
      <c r="T9" s="1"/>
      <c r="U9" s="1"/>
      <c r="V9" s="1"/>
      <c r="W9" s="1"/>
      <c r="X9" s="1"/>
      <c r="Y9" s="1"/>
      <c r="Z9" s="1"/>
      <c r="AA9" s="1"/>
      <c r="AB9" s="1"/>
      <c r="AC9" s="1"/>
      <c r="AD9" s="1"/>
      <c r="AE9" s="1"/>
      <c r="AF9" s="1"/>
      <c r="AG9" s="1"/>
      <c r="AH9" s="1"/>
      <c r="AI9" s="1"/>
      <c r="AJ9" s="1"/>
      <c r="AK9" s="1"/>
      <c r="AL9" s="1"/>
      <c r="AM9" s="1"/>
      <c r="AN9" s="1"/>
    </row>
    <row r="10" spans="1:40" ht="89.25">
      <c r="A10" s="14">
        <f t="shared" ca="1" si="0"/>
        <v>6</v>
      </c>
      <c r="B10" s="86" t="s">
        <v>61</v>
      </c>
      <c r="C10" s="14" t="s">
        <v>62</v>
      </c>
      <c r="D10" s="38" t="s">
        <v>63</v>
      </c>
      <c r="E10" s="15" t="s">
        <v>64</v>
      </c>
      <c r="F10" s="16" t="s">
        <v>65</v>
      </c>
      <c r="G10" s="14"/>
      <c r="H10" s="14"/>
      <c r="I10" s="17"/>
      <c r="J10" s="18" t="s">
        <v>66</v>
      </c>
      <c r="K10" s="19" t="s">
        <v>67</v>
      </c>
      <c r="L10" s="19" t="s">
        <v>26</v>
      </c>
      <c r="M10" s="19" t="s">
        <v>27</v>
      </c>
      <c r="N10" s="19" t="s">
        <v>60</v>
      </c>
      <c r="O10" s="20" t="s">
        <v>30</v>
      </c>
      <c r="P10" s="20"/>
      <c r="Q10" s="21"/>
    </row>
    <row r="11" spans="1:40" ht="63.75">
      <c r="A11" s="14">
        <f t="shared" ca="1" si="0"/>
        <v>7</v>
      </c>
      <c r="B11" s="86" t="s">
        <v>68</v>
      </c>
      <c r="C11" s="14" t="s">
        <v>69</v>
      </c>
      <c r="D11" s="38" t="s">
        <v>21</v>
      </c>
      <c r="E11" s="15" t="s">
        <v>22</v>
      </c>
      <c r="F11" s="16">
        <v>1400</v>
      </c>
      <c r="G11" s="16">
        <f>ROUND($F11*0.023,2-(1+INT(LOG10(ABS($F11*0.023)))))</f>
        <v>32</v>
      </c>
      <c r="H11" s="16">
        <f>ROUND($F11*0.043,2-(1+INT(LOG10(ABS($F11*0.043)))))</f>
        <v>60</v>
      </c>
      <c r="I11" s="27" t="s">
        <v>33</v>
      </c>
      <c r="J11" s="18" t="s">
        <v>70</v>
      </c>
      <c r="K11" s="19" t="s">
        <v>71</v>
      </c>
      <c r="L11" s="19" t="s">
        <v>72</v>
      </c>
      <c r="M11" s="19" t="s">
        <v>59</v>
      </c>
      <c r="N11" s="19" t="s">
        <v>73</v>
      </c>
      <c r="O11" s="20" t="s">
        <v>30</v>
      </c>
      <c r="P11" s="20" t="s">
        <v>29</v>
      </c>
      <c r="Q11" s="21"/>
    </row>
    <row r="12" spans="1:40" ht="63.75">
      <c r="A12" s="14">
        <f t="shared" ca="1" si="0"/>
        <v>8</v>
      </c>
      <c r="B12" s="86" t="s">
        <v>74</v>
      </c>
      <c r="C12" s="14" t="s">
        <v>75</v>
      </c>
      <c r="D12" s="38" t="s">
        <v>76</v>
      </c>
      <c r="E12" s="15" t="s">
        <v>77</v>
      </c>
      <c r="F12" s="16">
        <v>24251</v>
      </c>
      <c r="G12" s="16">
        <f>ROUND((3000*0.25),2-(1+INT(LOG10(ABS(3000*0.25)))))</f>
        <v>750</v>
      </c>
      <c r="H12" s="16">
        <f>ROUND((5000*1.25*0.25),2-(1+INT(LOG10(ABS(5000*1.25*0.25)))))</f>
        <v>1600</v>
      </c>
      <c r="I12" s="27" t="s">
        <v>78</v>
      </c>
      <c r="J12" s="18" t="s">
        <v>79</v>
      </c>
      <c r="K12" s="19" t="s">
        <v>80</v>
      </c>
      <c r="L12" s="19" t="s">
        <v>81</v>
      </c>
      <c r="M12" s="19" t="s">
        <v>59</v>
      </c>
      <c r="N12" s="19" t="s">
        <v>60</v>
      </c>
      <c r="O12" s="20" t="s">
        <v>30</v>
      </c>
      <c r="P12" s="20" t="s">
        <v>29</v>
      </c>
      <c r="Q12" s="20" t="s">
        <v>82</v>
      </c>
    </row>
    <row r="13" spans="1:40">
      <c r="A13" s="88" t="s">
        <v>83</v>
      </c>
      <c r="B13" s="88"/>
      <c r="C13" s="88"/>
      <c r="D13" s="88"/>
      <c r="E13" s="88"/>
      <c r="F13" s="88"/>
      <c r="G13" s="88"/>
      <c r="H13" s="88"/>
      <c r="I13" s="88"/>
      <c r="J13" s="88"/>
      <c r="K13" s="88"/>
      <c r="L13" s="88"/>
      <c r="M13" s="88"/>
      <c r="N13" s="88"/>
      <c r="O13" s="88"/>
      <c r="P13" s="88"/>
      <c r="Q13" s="88"/>
    </row>
    <row r="14" spans="1:40" ht="76.5">
      <c r="A14" s="14">
        <f t="shared" ref="A14:A20" ca="1" si="1">IF(ISNUMBER(OFFSET(A14,-1,0)),OFFSET(A14,-1,0)+1,OFFSET(A14,-2,0)+1)</f>
        <v>9</v>
      </c>
      <c r="B14" s="15" t="s">
        <v>84</v>
      </c>
      <c r="C14" s="14" t="s">
        <v>85</v>
      </c>
      <c r="D14" s="38" t="s">
        <v>21</v>
      </c>
      <c r="E14" s="15" t="s">
        <v>22</v>
      </c>
      <c r="F14" s="16">
        <f>(14682.8-1350)</f>
        <v>13332.8</v>
      </c>
      <c r="G14" s="16">
        <f>ROUND($F14*0.01,2-(1+INT(LOG10(ABS($F14*0.01)))))</f>
        <v>130</v>
      </c>
      <c r="H14" s="16">
        <f>ROUND($F14*0.045,2-(1+INT(LOG10(ABS($F14*0.045)))))</f>
        <v>600</v>
      </c>
      <c r="I14" s="27" t="s">
        <v>50</v>
      </c>
      <c r="J14" s="18" t="s">
        <v>79</v>
      </c>
      <c r="K14" s="19" t="s">
        <v>86</v>
      </c>
      <c r="L14" s="19" t="s">
        <v>87</v>
      </c>
      <c r="M14" s="19" t="s">
        <v>88</v>
      </c>
      <c r="N14" s="19" t="s">
        <v>89</v>
      </c>
      <c r="O14" s="20"/>
      <c r="P14" s="20"/>
      <c r="Q14" s="21"/>
    </row>
    <row r="15" spans="1:40" ht="63.75">
      <c r="A15" s="14">
        <f t="shared" ca="1" si="1"/>
        <v>10</v>
      </c>
      <c r="B15" s="15" t="s">
        <v>90</v>
      </c>
      <c r="C15" s="14" t="s">
        <v>91</v>
      </c>
      <c r="D15" s="38" t="s">
        <v>21</v>
      </c>
      <c r="E15" s="15" t="s">
        <v>22</v>
      </c>
      <c r="F15" s="16">
        <v>500</v>
      </c>
      <c r="G15" s="16">
        <f>ROUND($F15*0.03,2-(1+INT(LOG10(ABS($F15*0.03)))))</f>
        <v>15</v>
      </c>
      <c r="H15" s="16">
        <f>ROUND($F15*0.045,2-(1+INT(LOG10(ABS($F15*0.045)))))</f>
        <v>23</v>
      </c>
      <c r="I15" s="27" t="s">
        <v>50</v>
      </c>
      <c r="J15" s="18" t="s">
        <v>79</v>
      </c>
      <c r="K15" s="19" t="s">
        <v>92</v>
      </c>
      <c r="L15" s="19" t="s">
        <v>87</v>
      </c>
      <c r="M15" s="19" t="s">
        <v>88</v>
      </c>
      <c r="N15" s="19" t="s">
        <v>89</v>
      </c>
      <c r="O15" s="20"/>
      <c r="P15" s="20"/>
      <c r="Q15" s="21"/>
    </row>
    <row r="16" spans="1:40" ht="63.75">
      <c r="A16" s="14">
        <f t="shared" ca="1" si="1"/>
        <v>11</v>
      </c>
      <c r="B16" s="15" t="s">
        <v>93</v>
      </c>
      <c r="C16" s="14" t="s">
        <v>94</v>
      </c>
      <c r="D16" s="38" t="s">
        <v>21</v>
      </c>
      <c r="E16" s="15" t="s">
        <v>22</v>
      </c>
      <c r="F16" s="16">
        <v>600</v>
      </c>
      <c r="G16" s="16">
        <f>ROUND($F16*0.03,2-(1+INT(LOG10(ABS($F16*0.03)))))</f>
        <v>18</v>
      </c>
      <c r="H16" s="16">
        <f>ROUND($F16*0.045,2-(1+INT(LOG10(ABS($F16*0.045)))))</f>
        <v>27</v>
      </c>
      <c r="I16" s="27" t="s">
        <v>50</v>
      </c>
      <c r="J16" s="18" t="s">
        <v>79</v>
      </c>
      <c r="K16" s="19" t="s">
        <v>95</v>
      </c>
      <c r="L16" s="19" t="s">
        <v>87</v>
      </c>
      <c r="M16" s="19" t="s">
        <v>88</v>
      </c>
      <c r="N16" s="19" t="s">
        <v>89</v>
      </c>
      <c r="O16" s="20"/>
      <c r="P16" s="20"/>
      <c r="Q16" s="21"/>
    </row>
    <row r="17" spans="1:17" ht="63.75">
      <c r="A17" s="14">
        <f t="shared" ca="1" si="1"/>
        <v>12</v>
      </c>
      <c r="B17" s="15" t="s">
        <v>96</v>
      </c>
      <c r="C17" s="14" t="s">
        <v>97</v>
      </c>
      <c r="D17" s="38" t="s">
        <v>21</v>
      </c>
      <c r="E17" s="15" t="s">
        <v>22</v>
      </c>
      <c r="F17" s="16">
        <v>250</v>
      </c>
      <c r="G17" s="16">
        <f>ROUND($F17*0.03,2-(1+INT(LOG10(ABS($F17*0.03)))))</f>
        <v>7.5</v>
      </c>
      <c r="H17" s="16">
        <f>ROUND($F17*0.045,2-(1+INT(LOG10(ABS($F17*0.045)))))</f>
        <v>11</v>
      </c>
      <c r="I17" s="27" t="s">
        <v>50</v>
      </c>
      <c r="J17" s="18" t="s">
        <v>79</v>
      </c>
      <c r="K17" s="19" t="s">
        <v>98</v>
      </c>
      <c r="L17" s="19" t="s">
        <v>87</v>
      </c>
      <c r="M17" s="19" t="s">
        <v>88</v>
      </c>
      <c r="N17" s="19" t="s">
        <v>89</v>
      </c>
      <c r="O17" s="20"/>
      <c r="P17" s="20"/>
      <c r="Q17" s="21"/>
    </row>
    <row r="18" spans="1:17" ht="63.75">
      <c r="A18" s="14">
        <f t="shared" ca="1" si="1"/>
        <v>13</v>
      </c>
      <c r="B18" s="15" t="s">
        <v>99</v>
      </c>
      <c r="C18" s="14" t="s">
        <v>100</v>
      </c>
      <c r="D18" s="38" t="s">
        <v>21</v>
      </c>
      <c r="E18" s="15" t="s">
        <v>22</v>
      </c>
      <c r="F18" s="16" t="s">
        <v>101</v>
      </c>
      <c r="G18" s="16"/>
      <c r="H18" s="16"/>
      <c r="I18" s="27" t="s">
        <v>50</v>
      </c>
      <c r="J18" s="18" t="s">
        <v>79</v>
      </c>
      <c r="K18" s="19" t="s">
        <v>102</v>
      </c>
      <c r="L18" s="19" t="s">
        <v>87</v>
      </c>
      <c r="M18" s="19" t="s">
        <v>88</v>
      </c>
      <c r="N18" s="19" t="s">
        <v>89</v>
      </c>
      <c r="O18" s="20"/>
      <c r="P18" s="20"/>
      <c r="Q18" s="21"/>
    </row>
    <row r="19" spans="1:17" ht="63.75">
      <c r="A19" s="14">
        <f t="shared" ca="1" si="1"/>
        <v>14</v>
      </c>
      <c r="B19" s="15" t="s">
        <v>103</v>
      </c>
      <c r="C19" s="14" t="s">
        <v>104</v>
      </c>
      <c r="D19" s="38" t="s">
        <v>21</v>
      </c>
      <c r="E19" s="15" t="s">
        <v>22</v>
      </c>
      <c r="F19" s="16" t="s">
        <v>101</v>
      </c>
      <c r="G19" s="16"/>
      <c r="H19" s="16"/>
      <c r="I19" s="27" t="s">
        <v>50</v>
      </c>
      <c r="J19" s="18" t="s">
        <v>79</v>
      </c>
      <c r="K19" s="19" t="s">
        <v>105</v>
      </c>
      <c r="L19" s="19" t="s">
        <v>87</v>
      </c>
      <c r="M19" s="19" t="s">
        <v>88</v>
      </c>
      <c r="N19" s="19" t="s">
        <v>89</v>
      </c>
      <c r="O19" s="20"/>
      <c r="P19" s="20"/>
      <c r="Q19" s="21"/>
    </row>
    <row r="20" spans="1:17" ht="63.75">
      <c r="A20" s="14">
        <f t="shared" ca="1" si="1"/>
        <v>15</v>
      </c>
      <c r="B20" s="15" t="s">
        <v>106</v>
      </c>
      <c r="C20" s="14" t="s">
        <v>107</v>
      </c>
      <c r="D20" s="38" t="s">
        <v>21</v>
      </c>
      <c r="E20" s="15" t="s">
        <v>22</v>
      </c>
      <c r="F20" s="16" t="s">
        <v>101</v>
      </c>
      <c r="G20" s="16"/>
      <c r="H20" s="16"/>
      <c r="I20" s="27" t="s">
        <v>50</v>
      </c>
      <c r="J20" s="18" t="s">
        <v>79</v>
      </c>
      <c r="K20" s="19" t="s">
        <v>108</v>
      </c>
      <c r="L20" s="19" t="s">
        <v>87</v>
      </c>
      <c r="M20" s="19" t="s">
        <v>88</v>
      </c>
      <c r="N20" s="19" t="s">
        <v>89</v>
      </c>
      <c r="O20" s="20"/>
      <c r="P20" s="20"/>
      <c r="Q20" s="21"/>
    </row>
    <row r="21" spans="1:17" ht="63.75">
      <c r="A21" s="14">
        <v>16</v>
      </c>
      <c r="B21" s="15" t="s">
        <v>109</v>
      </c>
      <c r="C21" s="14" t="s">
        <v>110</v>
      </c>
      <c r="D21" s="38" t="s">
        <v>21</v>
      </c>
      <c r="E21" s="15" t="s">
        <v>22</v>
      </c>
      <c r="F21" s="16">
        <v>250</v>
      </c>
      <c r="G21" s="16">
        <f>ROUND($F21*0.03,2-(1+INT(LOG10(ABS($F21*0.03)))))</f>
        <v>7.5</v>
      </c>
      <c r="H21" s="16">
        <f>ROUND($F21*0.045,2-(1+INT(LOG10(ABS($F21*0.045)))))</f>
        <v>11</v>
      </c>
      <c r="I21" s="27" t="s">
        <v>50</v>
      </c>
      <c r="J21" s="18" t="s">
        <v>79</v>
      </c>
      <c r="K21" s="19" t="s">
        <v>111</v>
      </c>
      <c r="L21" s="19" t="s">
        <v>87</v>
      </c>
      <c r="M21" s="19" t="s">
        <v>88</v>
      </c>
      <c r="N21" s="19" t="s">
        <v>89</v>
      </c>
      <c r="O21" s="20"/>
      <c r="P21" s="20"/>
      <c r="Q21" s="21"/>
    </row>
    <row r="22" spans="1:17" ht="63.75">
      <c r="A22" s="14">
        <f ca="1">IF(ISNUMBER(OFFSET(A22,-1,0)),OFFSET(A22,-1,0)+1,OFFSET(A22,-2,0)+1)</f>
        <v>17</v>
      </c>
      <c r="B22" s="15" t="s">
        <v>112</v>
      </c>
      <c r="C22" s="14" t="s">
        <v>113</v>
      </c>
      <c r="D22" s="38" t="s">
        <v>21</v>
      </c>
      <c r="E22" s="15" t="s">
        <v>22</v>
      </c>
      <c r="F22" s="16">
        <v>100</v>
      </c>
      <c r="G22" s="16">
        <f>ROUND($F22*0.03,2-(1+INT(LOG10(ABS($F22*0.03)))))</f>
        <v>3</v>
      </c>
      <c r="H22" s="16">
        <f>ROUND($F22*0.045,2-(1+INT(LOG10(ABS($F22*0.045)))))</f>
        <v>4.5</v>
      </c>
      <c r="I22" s="27" t="s">
        <v>50</v>
      </c>
      <c r="J22" s="18" t="s">
        <v>114</v>
      </c>
      <c r="K22" s="19" t="s">
        <v>115</v>
      </c>
      <c r="L22" s="19" t="s">
        <v>87</v>
      </c>
      <c r="M22" s="19" t="s">
        <v>88</v>
      </c>
      <c r="N22" s="19" t="s">
        <v>116</v>
      </c>
      <c r="O22" s="20"/>
      <c r="P22" s="20"/>
      <c r="Q22" s="21"/>
    </row>
    <row r="23" spans="1:17" ht="63.75">
      <c r="A23" s="14">
        <f t="shared" ref="A23:A45" ca="1" si="2">IF(ISNUMBER(OFFSET(A23,-1,0)),OFFSET(A23,-1,0)+1,OFFSET(A23,-2,0)+1)</f>
        <v>18</v>
      </c>
      <c r="B23" s="15" t="s">
        <v>117</v>
      </c>
      <c r="C23" s="14" t="s">
        <v>118</v>
      </c>
      <c r="D23" s="38" t="s">
        <v>63</v>
      </c>
      <c r="E23" s="15" t="s">
        <v>64</v>
      </c>
      <c r="F23" s="16" t="s">
        <v>64</v>
      </c>
      <c r="G23" s="16"/>
      <c r="H23" s="16"/>
      <c r="I23" s="27" t="s">
        <v>50</v>
      </c>
      <c r="J23" s="18" t="s">
        <v>66</v>
      </c>
      <c r="K23" s="19" t="s">
        <v>119</v>
      </c>
      <c r="L23" s="19" t="s">
        <v>87</v>
      </c>
      <c r="M23" s="19" t="s">
        <v>88</v>
      </c>
      <c r="N23" s="19" t="s">
        <v>116</v>
      </c>
      <c r="O23" s="20"/>
      <c r="P23" s="20"/>
      <c r="Q23" s="21"/>
    </row>
    <row r="24" spans="1:17" ht="63.75">
      <c r="A24" s="14">
        <f t="shared" ca="1" si="2"/>
        <v>19</v>
      </c>
      <c r="B24" s="15" t="s">
        <v>120</v>
      </c>
      <c r="C24" s="14" t="s">
        <v>121</v>
      </c>
      <c r="D24" s="38" t="s">
        <v>21</v>
      </c>
      <c r="E24" s="15" t="s">
        <v>22</v>
      </c>
      <c r="F24" s="16">
        <v>5032</v>
      </c>
      <c r="G24" s="16">
        <f>ROUND($F24*0.03,2-(1+INT(LOG10(ABS($F24*0.03)))))</f>
        <v>150</v>
      </c>
      <c r="H24" s="16">
        <f>ROUND($F24*0.045,2-(1+INT(LOG10(ABS($F24*0.045)))))</f>
        <v>230</v>
      </c>
      <c r="I24" s="27" t="s">
        <v>50</v>
      </c>
      <c r="J24" s="18" t="s">
        <v>79</v>
      </c>
      <c r="K24" s="19" t="s">
        <v>122</v>
      </c>
      <c r="L24" s="19" t="s">
        <v>87</v>
      </c>
      <c r="M24" s="19" t="s">
        <v>88</v>
      </c>
      <c r="N24" s="19" t="s">
        <v>116</v>
      </c>
      <c r="O24" s="20"/>
      <c r="P24" s="20"/>
      <c r="Q24" s="21"/>
    </row>
    <row r="25" spans="1:17" ht="45">
      <c r="A25" s="14">
        <v>20</v>
      </c>
      <c r="B25" s="15" t="s">
        <v>123</v>
      </c>
      <c r="C25" s="14" t="s">
        <v>124</v>
      </c>
      <c r="D25" s="38" t="s">
        <v>21</v>
      </c>
      <c r="E25" s="15" t="s">
        <v>22</v>
      </c>
      <c r="F25" s="16">
        <v>0</v>
      </c>
      <c r="G25" s="16">
        <v>0</v>
      </c>
      <c r="H25" s="16"/>
      <c r="I25" s="27" t="s">
        <v>50</v>
      </c>
      <c r="J25" s="18" t="s">
        <v>79</v>
      </c>
      <c r="K25" s="19" t="s">
        <v>125</v>
      </c>
      <c r="L25" s="19" t="s">
        <v>87</v>
      </c>
      <c r="M25" s="19" t="s">
        <v>126</v>
      </c>
      <c r="N25" s="19" t="s">
        <v>126</v>
      </c>
      <c r="O25" s="20"/>
      <c r="P25" s="20"/>
      <c r="Q25" s="21"/>
    </row>
    <row r="26" spans="1:17" ht="63.75">
      <c r="A26" s="14">
        <f t="shared" ca="1" si="2"/>
        <v>21</v>
      </c>
      <c r="B26" s="15" t="s">
        <v>127</v>
      </c>
      <c r="C26" s="14" t="s">
        <v>128</v>
      </c>
      <c r="D26" s="38" t="s">
        <v>21</v>
      </c>
      <c r="E26" s="15" t="s">
        <v>22</v>
      </c>
      <c r="F26" s="16">
        <v>6347.5</v>
      </c>
      <c r="G26" s="16">
        <f>ROUND($F26*0.03,2-(1+INT(LOG10(ABS($F26*0.03)))))</f>
        <v>190</v>
      </c>
      <c r="H26" s="16">
        <f>ROUND($F26*0.045,2-(1+INT(LOG10(ABS($F26*0.045)))))</f>
        <v>290</v>
      </c>
      <c r="I26" s="27" t="s">
        <v>50</v>
      </c>
      <c r="J26" s="18" t="s">
        <v>66</v>
      </c>
      <c r="K26" s="19" t="s">
        <v>129</v>
      </c>
      <c r="L26" s="19" t="s">
        <v>87</v>
      </c>
      <c r="M26" s="19" t="s">
        <v>88</v>
      </c>
      <c r="N26" s="19" t="s">
        <v>116</v>
      </c>
      <c r="O26" s="20"/>
      <c r="P26" s="20"/>
      <c r="Q26" s="21"/>
    </row>
    <row r="27" spans="1:17" ht="63.75">
      <c r="A27" s="14">
        <f t="shared" ca="1" si="2"/>
        <v>22</v>
      </c>
      <c r="B27" s="15" t="s">
        <v>130</v>
      </c>
      <c r="C27" s="14" t="s">
        <v>131</v>
      </c>
      <c r="D27" s="38" t="s">
        <v>21</v>
      </c>
      <c r="E27" s="15" t="s">
        <v>22</v>
      </c>
      <c r="F27" s="16">
        <v>668</v>
      </c>
      <c r="G27" s="16">
        <f>ROUND($F27*0.03,2-(1+INT(LOG10(ABS($F27*0.03)))))</f>
        <v>20</v>
      </c>
      <c r="H27" s="16">
        <f>ROUND($F27*0.045,2-(1+INT(LOG10(ABS($F27*0.045)))))</f>
        <v>30</v>
      </c>
      <c r="I27" s="27" t="s">
        <v>50</v>
      </c>
      <c r="J27" s="18" t="s">
        <v>79</v>
      </c>
      <c r="K27" s="19" t="s">
        <v>132</v>
      </c>
      <c r="L27" s="19" t="s">
        <v>87</v>
      </c>
      <c r="M27" s="19" t="s">
        <v>88</v>
      </c>
      <c r="N27" s="19" t="s">
        <v>133</v>
      </c>
      <c r="O27" s="20"/>
      <c r="P27" s="20"/>
      <c r="Q27" s="21"/>
    </row>
    <row r="28" spans="1:17" ht="63.75">
      <c r="A28" s="14">
        <f t="shared" ca="1" si="2"/>
        <v>23</v>
      </c>
      <c r="B28" s="15" t="s">
        <v>134</v>
      </c>
      <c r="C28" s="14" t="s">
        <v>135</v>
      </c>
      <c r="D28" s="38" t="s">
        <v>21</v>
      </c>
      <c r="E28" s="15" t="s">
        <v>22</v>
      </c>
      <c r="F28" s="16">
        <v>5870.1</v>
      </c>
      <c r="G28" s="16">
        <f>ROUND($F28*0.03,2-(1+INT(LOG10(ABS($F28*0.03)))))</f>
        <v>180</v>
      </c>
      <c r="H28" s="16">
        <f>ROUND($F28*0.045,2-(1+INT(LOG10(ABS($F28*0.045)))))</f>
        <v>260</v>
      </c>
      <c r="I28" s="27" t="s">
        <v>50</v>
      </c>
      <c r="J28" s="18" t="s">
        <v>79</v>
      </c>
      <c r="K28" s="19" t="s">
        <v>136</v>
      </c>
      <c r="L28" s="19" t="s">
        <v>87</v>
      </c>
      <c r="M28" s="19" t="s">
        <v>88</v>
      </c>
      <c r="N28" s="19" t="s">
        <v>89</v>
      </c>
      <c r="O28" s="20"/>
      <c r="P28" s="20"/>
      <c r="Q28" s="21"/>
    </row>
    <row r="29" spans="1:17" ht="45">
      <c r="A29" s="14"/>
      <c r="B29" s="15" t="s">
        <v>137</v>
      </c>
      <c r="C29" s="14" t="s">
        <v>138</v>
      </c>
      <c r="D29" s="38" t="s">
        <v>21</v>
      </c>
      <c r="E29" s="15" t="s">
        <v>22</v>
      </c>
      <c r="F29" s="16">
        <v>1996</v>
      </c>
      <c r="G29" s="16">
        <v>0</v>
      </c>
      <c r="H29" s="16">
        <v>0</v>
      </c>
      <c r="I29" s="27" t="s">
        <v>50</v>
      </c>
      <c r="J29" s="18" t="s">
        <v>79</v>
      </c>
      <c r="K29" s="19" t="s">
        <v>139</v>
      </c>
      <c r="L29" s="19" t="s">
        <v>87</v>
      </c>
      <c r="M29" s="19" t="s">
        <v>126</v>
      </c>
      <c r="N29" s="19" t="s">
        <v>126</v>
      </c>
      <c r="O29" s="20"/>
      <c r="P29" s="20"/>
      <c r="Q29" s="21"/>
    </row>
    <row r="30" spans="1:17" ht="63.75">
      <c r="A30" s="14">
        <f t="shared" ca="1" si="2"/>
        <v>24</v>
      </c>
      <c r="B30" s="15" t="s">
        <v>140</v>
      </c>
      <c r="C30" s="14" t="s">
        <v>141</v>
      </c>
      <c r="D30" s="38" t="s">
        <v>21</v>
      </c>
      <c r="E30" s="15" t="s">
        <v>22</v>
      </c>
      <c r="F30" s="16" t="s">
        <v>142</v>
      </c>
      <c r="G30" s="16"/>
      <c r="H30" s="16"/>
      <c r="I30" s="27" t="s">
        <v>50</v>
      </c>
      <c r="J30" s="18" t="s">
        <v>143</v>
      </c>
      <c r="K30" s="19" t="s">
        <v>144</v>
      </c>
      <c r="L30" s="19" t="s">
        <v>87</v>
      </c>
      <c r="M30" s="19" t="s">
        <v>88</v>
      </c>
      <c r="N30" s="19" t="s">
        <v>116</v>
      </c>
      <c r="O30" s="20"/>
      <c r="P30" s="20"/>
      <c r="Q30" s="21"/>
    </row>
    <row r="31" spans="1:17" ht="51">
      <c r="A31" s="14">
        <f t="shared" ca="1" si="2"/>
        <v>25</v>
      </c>
      <c r="B31" s="15" t="s">
        <v>145</v>
      </c>
      <c r="C31" s="14" t="s">
        <v>146</v>
      </c>
      <c r="D31" s="38" t="s">
        <v>21</v>
      </c>
      <c r="E31" s="15" t="s">
        <v>22</v>
      </c>
      <c r="F31" s="16" t="s">
        <v>142</v>
      </c>
      <c r="G31" s="16">
        <v>0</v>
      </c>
      <c r="H31" s="16">
        <v>0</v>
      </c>
      <c r="I31" s="27" t="s">
        <v>50</v>
      </c>
      <c r="J31" s="18" t="s">
        <v>147</v>
      </c>
      <c r="K31" s="19" t="s">
        <v>148</v>
      </c>
      <c r="L31" s="19" t="s">
        <v>87</v>
      </c>
      <c r="M31" s="19" t="s">
        <v>126</v>
      </c>
      <c r="N31" s="19" t="s">
        <v>126</v>
      </c>
      <c r="O31" s="20"/>
      <c r="P31" s="20"/>
      <c r="Q31" s="21"/>
    </row>
    <row r="32" spans="1:17" ht="63.75">
      <c r="A32" s="14">
        <f t="shared" ca="1" si="2"/>
        <v>26</v>
      </c>
      <c r="B32" s="15" t="s">
        <v>149</v>
      </c>
      <c r="C32" s="14" t="s">
        <v>150</v>
      </c>
      <c r="D32" s="38" t="s">
        <v>21</v>
      </c>
      <c r="E32" s="15" t="s">
        <v>22</v>
      </c>
      <c r="F32" s="16" t="s">
        <v>142</v>
      </c>
      <c r="G32" s="16"/>
      <c r="H32" s="16"/>
      <c r="I32" s="27" t="s">
        <v>50</v>
      </c>
      <c r="J32" s="18" t="s">
        <v>151</v>
      </c>
      <c r="K32" s="19" t="s">
        <v>152</v>
      </c>
      <c r="L32" s="19" t="s">
        <v>87</v>
      </c>
      <c r="M32" s="19" t="s">
        <v>88</v>
      </c>
      <c r="N32" s="19" t="s">
        <v>116</v>
      </c>
      <c r="O32" s="20"/>
      <c r="P32" s="20"/>
      <c r="Q32" s="21"/>
    </row>
    <row r="33" spans="1:17" ht="63.75">
      <c r="A33" s="14">
        <f t="shared" ca="1" si="2"/>
        <v>27</v>
      </c>
      <c r="B33" s="15" t="s">
        <v>153</v>
      </c>
      <c r="C33" s="14" t="s">
        <v>154</v>
      </c>
      <c r="D33" s="38" t="s">
        <v>21</v>
      </c>
      <c r="E33" s="15" t="s">
        <v>22</v>
      </c>
      <c r="F33" s="16">
        <v>6932.4</v>
      </c>
      <c r="G33" s="16">
        <v>0</v>
      </c>
      <c r="H33" s="16">
        <v>0</v>
      </c>
      <c r="I33" s="27" t="s">
        <v>50</v>
      </c>
      <c r="J33" s="18" t="s">
        <v>79</v>
      </c>
      <c r="K33" s="19" t="s">
        <v>155</v>
      </c>
      <c r="L33" s="19" t="s">
        <v>87</v>
      </c>
      <c r="M33" s="19" t="s">
        <v>126</v>
      </c>
      <c r="N33" s="19" t="s">
        <v>126</v>
      </c>
      <c r="O33" s="20"/>
      <c r="P33" s="20"/>
      <c r="Q33" s="21"/>
    </row>
    <row r="34" spans="1:17" ht="63.75">
      <c r="A34" s="14">
        <f t="shared" ca="1" si="2"/>
        <v>28</v>
      </c>
      <c r="B34" s="15">
        <v>10107</v>
      </c>
      <c r="C34" s="14" t="s">
        <v>156</v>
      </c>
      <c r="D34" s="38" t="s">
        <v>21</v>
      </c>
      <c r="E34" s="15" t="s">
        <v>22</v>
      </c>
      <c r="F34" s="16">
        <v>6406.4</v>
      </c>
      <c r="G34" s="16">
        <f>ROUND($F34*0.03,2-(1+INT(LOG10(ABS($F34*0.03)))))</f>
        <v>190</v>
      </c>
      <c r="H34" s="16">
        <f>ROUND($F34*0.045,2-(1+INT(LOG10(ABS($F34*0.045)))))</f>
        <v>290</v>
      </c>
      <c r="I34" s="27" t="s">
        <v>50</v>
      </c>
      <c r="J34" s="18" t="s">
        <v>79</v>
      </c>
      <c r="K34" s="19" t="s">
        <v>157</v>
      </c>
      <c r="L34" s="19" t="s">
        <v>87</v>
      </c>
      <c r="M34" s="19" t="s">
        <v>88</v>
      </c>
      <c r="N34" s="19" t="s">
        <v>116</v>
      </c>
      <c r="O34" s="20"/>
      <c r="P34" s="20"/>
      <c r="Q34" s="21"/>
    </row>
    <row r="35" spans="1:17" ht="63.75">
      <c r="A35" s="14">
        <f t="shared" ca="1" si="2"/>
        <v>29</v>
      </c>
      <c r="B35" s="15">
        <v>10108</v>
      </c>
      <c r="C35" s="14" t="s">
        <v>158</v>
      </c>
      <c r="D35" s="38" t="s">
        <v>21</v>
      </c>
      <c r="E35" s="15" t="s">
        <v>22</v>
      </c>
      <c r="F35" s="16">
        <v>2750</v>
      </c>
      <c r="G35" s="16">
        <f>ROUND($F35*0.03,2-(1+INT(LOG10(ABS($F35*0.03)))))</f>
        <v>83</v>
      </c>
      <c r="H35" s="16">
        <f>ROUND($F35*0.045,2-(1+INT(LOG10(ABS($F35*0.045)))))</f>
        <v>120</v>
      </c>
      <c r="I35" s="27" t="s">
        <v>50</v>
      </c>
      <c r="J35" s="18" t="s">
        <v>79</v>
      </c>
      <c r="K35" s="19" t="s">
        <v>159</v>
      </c>
      <c r="L35" s="19" t="s">
        <v>87</v>
      </c>
      <c r="M35" s="19" t="s">
        <v>88</v>
      </c>
      <c r="N35" s="19" t="s">
        <v>116</v>
      </c>
      <c r="O35" s="20"/>
      <c r="P35" s="20"/>
      <c r="Q35" s="21"/>
    </row>
    <row r="36" spans="1:17" ht="63.75">
      <c r="A36" s="14">
        <f t="shared" ca="1" si="2"/>
        <v>30</v>
      </c>
      <c r="B36" s="15">
        <v>10109</v>
      </c>
      <c r="C36" s="14" t="s">
        <v>160</v>
      </c>
      <c r="D36" s="38" t="s">
        <v>21</v>
      </c>
      <c r="E36" s="15" t="s">
        <v>22</v>
      </c>
      <c r="F36" s="16">
        <v>108</v>
      </c>
      <c r="G36" s="16">
        <f>ROUND($F36*0.03,2-(1+INT(LOG10(ABS($F36*0.03)))))</f>
        <v>3.2</v>
      </c>
      <c r="H36" s="16">
        <f>ROUND($F36*0.045,2-(1+INT(LOG10(ABS($F36*0.045)))))</f>
        <v>4.9000000000000004</v>
      </c>
      <c r="I36" s="27" t="s">
        <v>50</v>
      </c>
      <c r="J36" s="18" t="s">
        <v>79</v>
      </c>
      <c r="K36" s="19" t="s">
        <v>161</v>
      </c>
      <c r="L36" s="19" t="s">
        <v>87</v>
      </c>
      <c r="M36" s="19" t="s">
        <v>88</v>
      </c>
      <c r="N36" s="19" t="s">
        <v>116</v>
      </c>
      <c r="O36" s="20"/>
      <c r="P36" s="20"/>
      <c r="Q36" s="21"/>
    </row>
    <row r="37" spans="1:17" ht="63.75">
      <c r="A37" s="14">
        <f t="shared" ca="1" si="2"/>
        <v>31</v>
      </c>
      <c r="B37" s="15" t="s">
        <v>162</v>
      </c>
      <c r="C37" s="14" t="s">
        <v>163</v>
      </c>
      <c r="D37" s="38" t="s">
        <v>21</v>
      </c>
      <c r="E37" s="15" t="s">
        <v>22</v>
      </c>
      <c r="F37" s="16">
        <v>935</v>
      </c>
      <c r="G37" s="16">
        <f>ROUND($F37*0.03,2-(1+INT(LOG10(ABS($F37*0.03)))))</f>
        <v>28</v>
      </c>
      <c r="H37" s="16">
        <f>ROUND($F37*0.045,2-(1+INT(LOG10(ABS($F37*0.045)))))</f>
        <v>42</v>
      </c>
      <c r="I37" s="27" t="s">
        <v>50</v>
      </c>
      <c r="J37" s="18" t="s">
        <v>79</v>
      </c>
      <c r="K37" s="19" t="s">
        <v>164</v>
      </c>
      <c r="L37" s="19" t="s">
        <v>87</v>
      </c>
      <c r="M37" s="19" t="s">
        <v>88</v>
      </c>
      <c r="N37" s="19" t="s">
        <v>116</v>
      </c>
      <c r="O37" s="20"/>
      <c r="P37" s="20"/>
      <c r="Q37" s="21"/>
    </row>
    <row r="38" spans="1:17" ht="63.75">
      <c r="A38" s="14">
        <f t="shared" ca="1" si="2"/>
        <v>32</v>
      </c>
      <c r="B38" s="15" t="s">
        <v>165</v>
      </c>
      <c r="C38" s="14" t="s">
        <v>166</v>
      </c>
      <c r="D38" s="38" t="s">
        <v>63</v>
      </c>
      <c r="E38" s="15" t="s">
        <v>64</v>
      </c>
      <c r="F38" s="16" t="s">
        <v>126</v>
      </c>
      <c r="G38" s="16"/>
      <c r="H38" s="16"/>
      <c r="I38" s="27" t="s">
        <v>50</v>
      </c>
      <c r="J38" s="18" t="s">
        <v>66</v>
      </c>
      <c r="K38" s="19" t="s">
        <v>167</v>
      </c>
      <c r="L38" s="19" t="s">
        <v>87</v>
      </c>
      <c r="M38" s="19" t="s">
        <v>88</v>
      </c>
      <c r="N38" s="19" t="s">
        <v>116</v>
      </c>
      <c r="O38" s="20"/>
      <c r="P38" s="20"/>
      <c r="Q38" s="21"/>
    </row>
    <row r="39" spans="1:17" ht="63.75">
      <c r="A39" s="14">
        <f t="shared" ca="1" si="2"/>
        <v>33</v>
      </c>
      <c r="B39" s="15" t="s">
        <v>168</v>
      </c>
      <c r="C39" s="14" t="s">
        <v>169</v>
      </c>
      <c r="D39" s="38" t="s">
        <v>21</v>
      </c>
      <c r="E39" s="15" t="s">
        <v>22</v>
      </c>
      <c r="F39" s="16">
        <v>337</v>
      </c>
      <c r="G39" s="16">
        <f>ROUND($F39*0.03,2-(1+INT(LOG10(ABS($F39*0.03)))))</f>
        <v>10</v>
      </c>
      <c r="H39" s="16">
        <f>ROUND($F39*0.045,2-(1+INT(LOG10(ABS($F39*0.045)))))</f>
        <v>15</v>
      </c>
      <c r="I39" s="27" t="s">
        <v>50</v>
      </c>
      <c r="J39" s="18" t="s">
        <v>79</v>
      </c>
      <c r="K39" s="19" t="s">
        <v>170</v>
      </c>
      <c r="L39" s="19" t="s">
        <v>87</v>
      </c>
      <c r="M39" s="19" t="s">
        <v>88</v>
      </c>
      <c r="N39" s="19" t="s">
        <v>116</v>
      </c>
      <c r="O39" s="20"/>
      <c r="P39" s="20"/>
      <c r="Q39" s="21"/>
    </row>
    <row r="40" spans="1:17" ht="63.75">
      <c r="A40" s="14">
        <f t="shared" ca="1" si="2"/>
        <v>34</v>
      </c>
      <c r="B40" s="15" t="s">
        <v>171</v>
      </c>
      <c r="C40" s="14" t="s">
        <v>172</v>
      </c>
      <c r="D40" s="38" t="s">
        <v>21</v>
      </c>
      <c r="E40" s="15" t="s">
        <v>22</v>
      </c>
      <c r="F40" s="16">
        <v>199</v>
      </c>
      <c r="G40" s="16">
        <f>ROUND($F40*0.03,2-(1+INT(LOG10(ABS($F40*0.03)))))</f>
        <v>6</v>
      </c>
      <c r="H40" s="16">
        <f>ROUND($F40*0.045,2-(1+INT(LOG10(ABS($F40*0.045)))))</f>
        <v>9</v>
      </c>
      <c r="I40" s="27" t="s">
        <v>50</v>
      </c>
      <c r="J40" s="18" t="s">
        <v>79</v>
      </c>
      <c r="K40" s="19" t="s">
        <v>173</v>
      </c>
      <c r="L40" s="19" t="s">
        <v>87</v>
      </c>
      <c r="M40" s="19" t="s">
        <v>88</v>
      </c>
      <c r="N40" s="19" t="s">
        <v>116</v>
      </c>
      <c r="O40" s="20"/>
      <c r="P40" s="20"/>
      <c r="Q40" s="21"/>
    </row>
    <row r="41" spans="1:17" ht="38.25">
      <c r="A41" s="14">
        <f t="shared" ca="1" si="2"/>
        <v>35</v>
      </c>
      <c r="B41" s="15" t="s">
        <v>174</v>
      </c>
      <c r="C41" s="14" t="s">
        <v>175</v>
      </c>
      <c r="D41" s="38" t="s">
        <v>21</v>
      </c>
      <c r="E41" s="15" t="s">
        <v>22</v>
      </c>
      <c r="F41" s="16">
        <v>200</v>
      </c>
      <c r="G41" s="16">
        <f>ROUND($F41*0.03,2-(1+INT(LOG10(ABS($F41*0.03)))))</f>
        <v>6</v>
      </c>
      <c r="H41" s="16">
        <f>ROUND($F41*0.045,2-(1+INT(LOG10(ABS($F41*0.045)))))</f>
        <v>9</v>
      </c>
      <c r="I41" s="27" t="s">
        <v>50</v>
      </c>
      <c r="J41" s="18" t="s">
        <v>79</v>
      </c>
      <c r="K41" s="19" t="s">
        <v>176</v>
      </c>
      <c r="L41" s="19" t="s">
        <v>87</v>
      </c>
      <c r="M41" s="19" t="s">
        <v>177</v>
      </c>
      <c r="N41" s="19" t="s">
        <v>178</v>
      </c>
      <c r="O41" s="20"/>
      <c r="P41" s="20"/>
      <c r="Q41" s="21"/>
    </row>
    <row r="42" spans="1:17" ht="63.75">
      <c r="A42" s="14">
        <f t="shared" ca="1" si="2"/>
        <v>36</v>
      </c>
      <c r="B42" s="15" t="s">
        <v>179</v>
      </c>
      <c r="C42" s="14" t="s">
        <v>180</v>
      </c>
      <c r="D42" s="38" t="s">
        <v>21</v>
      </c>
      <c r="E42" s="15" t="s">
        <v>22</v>
      </c>
      <c r="F42" s="16">
        <v>10</v>
      </c>
      <c r="G42" s="16">
        <f t="shared" ref="G42" si="3">F42*0.03</f>
        <v>0.3</v>
      </c>
      <c r="H42" s="16">
        <f t="shared" ref="H42" si="4">F42*0.045</f>
        <v>0.44999999999999996</v>
      </c>
      <c r="I42" s="27" t="s">
        <v>50</v>
      </c>
      <c r="J42" s="18" t="s">
        <v>79</v>
      </c>
      <c r="K42" s="19" t="s">
        <v>181</v>
      </c>
      <c r="L42" s="19" t="s">
        <v>87</v>
      </c>
      <c r="M42" s="19" t="s">
        <v>88</v>
      </c>
      <c r="N42" s="19" t="s">
        <v>178</v>
      </c>
      <c r="O42" s="20"/>
      <c r="P42" s="20"/>
      <c r="Q42" s="21"/>
    </row>
    <row r="43" spans="1:17" ht="90">
      <c r="A43" s="14">
        <f t="shared" ca="1" si="2"/>
        <v>37</v>
      </c>
      <c r="B43" s="15">
        <v>10112</v>
      </c>
      <c r="C43" s="14" t="s">
        <v>182</v>
      </c>
      <c r="D43" s="38" t="s">
        <v>21</v>
      </c>
      <c r="E43" s="15" t="s">
        <v>22</v>
      </c>
      <c r="F43" s="16">
        <v>1800</v>
      </c>
      <c r="G43" s="16">
        <f>ROUND($F43*0.03,2-(1+INT(LOG10(ABS($F43*0.03)))))</f>
        <v>54</v>
      </c>
      <c r="H43" s="16">
        <f>ROUND($F43*0.045,2-(1+INT(LOG10(ABS($F43*0.045)))))</f>
        <v>81</v>
      </c>
      <c r="I43" s="27" t="s">
        <v>50</v>
      </c>
      <c r="J43" s="18" t="s">
        <v>79</v>
      </c>
      <c r="K43" s="19" t="s">
        <v>183</v>
      </c>
      <c r="L43" s="19" t="s">
        <v>87</v>
      </c>
      <c r="M43" s="19" t="s">
        <v>88</v>
      </c>
      <c r="N43" s="19" t="s">
        <v>116</v>
      </c>
      <c r="O43" s="20"/>
      <c r="P43" s="20"/>
      <c r="Q43" s="21"/>
    </row>
    <row r="44" spans="1:17" ht="63.75">
      <c r="A44" s="14">
        <f t="shared" ca="1" si="2"/>
        <v>38</v>
      </c>
      <c r="B44" s="15">
        <v>10113</v>
      </c>
      <c r="C44" s="14" t="s">
        <v>184</v>
      </c>
      <c r="D44" s="38" t="s">
        <v>21</v>
      </c>
      <c r="E44" s="15" t="s">
        <v>22</v>
      </c>
      <c r="F44" s="16">
        <v>500</v>
      </c>
      <c r="G44" s="16">
        <v>0</v>
      </c>
      <c r="H44" s="16">
        <v>0</v>
      </c>
      <c r="I44" s="27"/>
      <c r="J44" s="18" t="s">
        <v>79</v>
      </c>
      <c r="K44" s="19" t="s">
        <v>185</v>
      </c>
      <c r="L44" s="19" t="s">
        <v>87</v>
      </c>
      <c r="M44" s="19" t="s">
        <v>88</v>
      </c>
      <c r="N44" s="19" t="s">
        <v>126</v>
      </c>
      <c r="O44" s="20"/>
      <c r="P44" s="20"/>
      <c r="Q44" s="21"/>
    </row>
    <row r="45" spans="1:17" ht="51">
      <c r="A45" s="14">
        <f t="shared" ca="1" si="2"/>
        <v>39</v>
      </c>
      <c r="B45" s="15">
        <v>10114</v>
      </c>
      <c r="C45" s="14" t="s">
        <v>186</v>
      </c>
      <c r="D45" s="38" t="s">
        <v>63</v>
      </c>
      <c r="E45" s="15" t="s">
        <v>64</v>
      </c>
      <c r="F45" s="16" t="s">
        <v>64</v>
      </c>
      <c r="G45" s="16"/>
      <c r="H45" s="16"/>
      <c r="I45" s="27"/>
      <c r="J45" s="18" t="s">
        <v>66</v>
      </c>
      <c r="K45" s="19" t="s">
        <v>187</v>
      </c>
      <c r="L45" s="19" t="s">
        <v>87</v>
      </c>
      <c r="M45" s="19" t="s">
        <v>188</v>
      </c>
      <c r="N45" s="19" t="s">
        <v>189</v>
      </c>
      <c r="O45" s="20"/>
      <c r="P45" s="20"/>
      <c r="Q45" s="21"/>
    </row>
    <row r="46" spans="1:17">
      <c r="A46" s="88" t="s">
        <v>190</v>
      </c>
      <c r="B46" s="88"/>
      <c r="C46" s="88"/>
      <c r="D46" s="88"/>
      <c r="E46" s="88"/>
      <c r="F46" s="88"/>
      <c r="G46" s="88"/>
      <c r="H46" s="88"/>
      <c r="I46" s="88"/>
      <c r="J46" s="88"/>
      <c r="K46" s="88"/>
      <c r="L46" s="88"/>
      <c r="M46" s="88"/>
      <c r="N46" s="88"/>
      <c r="O46" s="88"/>
      <c r="P46" s="88"/>
      <c r="Q46" s="88"/>
    </row>
    <row r="47" spans="1:17" ht="76.5">
      <c r="A47" s="14">
        <f t="shared" ref="A47:A70" ca="1" si="5">IF(ISNUMBER(OFFSET(A47,-1,0)),OFFSET(A47,-1,0)+1,OFFSET(A47,-2,0)+1)</f>
        <v>40</v>
      </c>
      <c r="B47" s="63" t="s">
        <v>191</v>
      </c>
      <c r="C47" s="63" t="s">
        <v>192</v>
      </c>
      <c r="D47" s="64" t="s">
        <v>21</v>
      </c>
      <c r="E47" s="63" t="s">
        <v>22</v>
      </c>
      <c r="F47" s="65">
        <v>9068</v>
      </c>
      <c r="G47" s="16">
        <f>ROUND($F47*0.031,2-(1+INT(LOG10(ABS($F47*0.031)))))</f>
        <v>280</v>
      </c>
      <c r="H47" s="16">
        <f>ROUND($F47*0.051,2-(1+INT(LOG10(ABS($F47*0.051)))))</f>
        <v>460</v>
      </c>
      <c r="I47" s="20" t="s">
        <v>193</v>
      </c>
      <c r="J47" s="18" t="s">
        <v>79</v>
      </c>
      <c r="K47" s="29" t="s">
        <v>194</v>
      </c>
      <c r="L47" s="29" t="s">
        <v>26</v>
      </c>
      <c r="M47" s="29" t="s">
        <v>195</v>
      </c>
      <c r="N47" s="29" t="s">
        <v>196</v>
      </c>
      <c r="O47" s="20" t="s">
        <v>30</v>
      </c>
      <c r="P47" s="20"/>
      <c r="Q47" s="21"/>
    </row>
    <row r="48" spans="1:17" ht="76.5">
      <c r="A48" s="14">
        <f t="shared" ca="1" si="5"/>
        <v>41</v>
      </c>
      <c r="B48" s="63" t="s">
        <v>197</v>
      </c>
      <c r="C48" s="63" t="s">
        <v>198</v>
      </c>
      <c r="D48" s="64" t="s">
        <v>63</v>
      </c>
      <c r="E48" s="63" t="s">
        <v>22</v>
      </c>
      <c r="F48" s="67" t="s">
        <v>199</v>
      </c>
      <c r="G48" s="63"/>
      <c r="H48" s="63"/>
      <c r="I48" s="29"/>
      <c r="J48" s="66" t="s">
        <v>66</v>
      </c>
      <c r="K48" s="29" t="s">
        <v>200</v>
      </c>
      <c r="L48" s="29" t="s">
        <v>26</v>
      </c>
      <c r="M48" s="29" t="s">
        <v>195</v>
      </c>
      <c r="N48" s="29" t="s">
        <v>201</v>
      </c>
      <c r="O48" s="23" t="s">
        <v>202</v>
      </c>
      <c r="P48" s="23" t="s">
        <v>203</v>
      </c>
      <c r="Q48" s="21"/>
    </row>
    <row r="49" spans="1:17" ht="63.75">
      <c r="A49" s="14">
        <f t="shared" ca="1" si="5"/>
        <v>42</v>
      </c>
      <c r="B49" s="63">
        <v>10222</v>
      </c>
      <c r="C49" s="63" t="s">
        <v>204</v>
      </c>
      <c r="D49" s="64" t="s">
        <v>63</v>
      </c>
      <c r="E49" s="63" t="s">
        <v>64</v>
      </c>
      <c r="F49" s="67" t="s">
        <v>199</v>
      </c>
      <c r="G49" s="63"/>
      <c r="H49" s="63"/>
      <c r="I49" s="29"/>
      <c r="J49" s="66" t="s">
        <v>66</v>
      </c>
      <c r="K49" s="29" t="s">
        <v>205</v>
      </c>
      <c r="L49" s="29" t="s">
        <v>26</v>
      </c>
      <c r="M49" s="29" t="s">
        <v>206</v>
      </c>
      <c r="N49" s="29" t="s">
        <v>207</v>
      </c>
      <c r="O49" s="23" t="s">
        <v>208</v>
      </c>
      <c r="P49" s="23" t="s">
        <v>209</v>
      </c>
      <c r="Q49" s="21"/>
    </row>
    <row r="50" spans="1:17" ht="38.25">
      <c r="A50" s="14">
        <f t="shared" ca="1" si="5"/>
        <v>43</v>
      </c>
      <c r="B50" s="63">
        <v>10223</v>
      </c>
      <c r="C50" s="63" t="s">
        <v>210</v>
      </c>
      <c r="D50" s="64" t="s">
        <v>63</v>
      </c>
      <c r="E50" s="63" t="s">
        <v>64</v>
      </c>
      <c r="F50" s="67" t="s">
        <v>199</v>
      </c>
      <c r="G50" s="63"/>
      <c r="H50" s="63"/>
      <c r="I50" s="29"/>
      <c r="J50" s="66" t="s">
        <v>66</v>
      </c>
      <c r="K50" s="29" t="s">
        <v>211</v>
      </c>
      <c r="L50" s="29" t="s">
        <v>26</v>
      </c>
      <c r="M50" s="29" t="s">
        <v>59</v>
      </c>
      <c r="N50" s="29" t="s">
        <v>212</v>
      </c>
      <c r="O50" s="20" t="s">
        <v>30</v>
      </c>
      <c r="P50" s="20"/>
      <c r="Q50" s="21"/>
    </row>
    <row r="51" spans="1:17" ht="76.5">
      <c r="A51" s="14">
        <f t="shared" ca="1" si="5"/>
        <v>44</v>
      </c>
      <c r="B51" s="63">
        <v>10226</v>
      </c>
      <c r="C51" s="63" t="s">
        <v>213</v>
      </c>
      <c r="D51" s="64" t="s">
        <v>63</v>
      </c>
      <c r="E51" s="63" t="s">
        <v>64</v>
      </c>
      <c r="F51" s="67" t="s">
        <v>199</v>
      </c>
      <c r="G51" s="63"/>
      <c r="H51" s="63"/>
      <c r="I51" s="29"/>
      <c r="J51" s="66" t="s">
        <v>66</v>
      </c>
      <c r="K51" s="29" t="s">
        <v>214</v>
      </c>
      <c r="L51" s="29" t="s">
        <v>215</v>
      </c>
      <c r="M51" s="29" t="s">
        <v>216</v>
      </c>
      <c r="N51" s="29" t="s">
        <v>201</v>
      </c>
      <c r="O51" s="20" t="s">
        <v>30</v>
      </c>
      <c r="P51" s="20"/>
      <c r="Q51" s="21"/>
    </row>
    <row r="52" spans="1:17" ht="51">
      <c r="A52" s="14">
        <f t="shared" ca="1" si="5"/>
        <v>45</v>
      </c>
      <c r="B52" s="63">
        <v>10228</v>
      </c>
      <c r="C52" s="63" t="s">
        <v>217</v>
      </c>
      <c r="D52" s="64" t="s">
        <v>63</v>
      </c>
      <c r="E52" s="63" t="s">
        <v>64</v>
      </c>
      <c r="F52" s="67" t="s">
        <v>199</v>
      </c>
      <c r="G52" s="63"/>
      <c r="H52" s="63"/>
      <c r="I52" s="29"/>
      <c r="J52" s="66" t="s">
        <v>66</v>
      </c>
      <c r="K52" s="29" t="s">
        <v>218</v>
      </c>
      <c r="L52" s="29" t="s">
        <v>26</v>
      </c>
      <c r="M52" s="29" t="s">
        <v>219</v>
      </c>
      <c r="N52" s="29" t="s">
        <v>201</v>
      </c>
      <c r="O52" s="20" t="s">
        <v>30</v>
      </c>
      <c r="P52" s="20"/>
      <c r="Q52" s="21"/>
    </row>
    <row r="53" spans="1:17" ht="38.25">
      <c r="A53" s="14">
        <f t="shared" ca="1" si="5"/>
        <v>46</v>
      </c>
      <c r="B53" s="63">
        <v>10229</v>
      </c>
      <c r="C53" s="63" t="s">
        <v>220</v>
      </c>
      <c r="D53" s="64" t="s">
        <v>63</v>
      </c>
      <c r="E53" s="63" t="s">
        <v>64</v>
      </c>
      <c r="F53" s="67" t="s">
        <v>199</v>
      </c>
      <c r="G53" s="63"/>
      <c r="H53" s="63"/>
      <c r="I53" s="29"/>
      <c r="J53" s="66" t="s">
        <v>66</v>
      </c>
      <c r="K53" s="29" t="s">
        <v>221</v>
      </c>
      <c r="L53" s="29" t="s">
        <v>26</v>
      </c>
      <c r="M53" s="29" t="s">
        <v>188</v>
      </c>
      <c r="N53" s="29" t="s">
        <v>201</v>
      </c>
      <c r="O53" s="20" t="s">
        <v>30</v>
      </c>
      <c r="P53" s="23" t="s">
        <v>222</v>
      </c>
      <c r="Q53" s="21"/>
    </row>
    <row r="54" spans="1:17" ht="76.5">
      <c r="A54" s="14">
        <f t="shared" ca="1" si="5"/>
        <v>47</v>
      </c>
      <c r="B54" s="63">
        <v>10234</v>
      </c>
      <c r="C54" s="63" t="s">
        <v>223</v>
      </c>
      <c r="D54" s="64" t="s">
        <v>63</v>
      </c>
      <c r="E54" s="63" t="s">
        <v>64</v>
      </c>
      <c r="F54" s="67" t="s">
        <v>199</v>
      </c>
      <c r="G54" s="63"/>
      <c r="H54" s="63"/>
      <c r="I54" s="29"/>
      <c r="J54" s="66" t="s">
        <v>66</v>
      </c>
      <c r="K54" s="29" t="s">
        <v>224</v>
      </c>
      <c r="L54" s="29" t="s">
        <v>225</v>
      </c>
      <c r="M54" s="29" t="s">
        <v>188</v>
      </c>
      <c r="N54" s="29" t="s">
        <v>226</v>
      </c>
      <c r="O54" s="23" t="s">
        <v>227</v>
      </c>
      <c r="P54" s="23" t="s">
        <v>228</v>
      </c>
      <c r="Q54" s="21"/>
    </row>
    <row r="55" spans="1:17" ht="75">
      <c r="A55" s="14">
        <f t="shared" ca="1" si="5"/>
        <v>48</v>
      </c>
      <c r="B55" s="63">
        <v>10235</v>
      </c>
      <c r="C55" s="63" t="s">
        <v>229</v>
      </c>
      <c r="D55" s="64" t="s">
        <v>21</v>
      </c>
      <c r="E55" s="63" t="s">
        <v>230</v>
      </c>
      <c r="F55" s="67" t="s">
        <v>199</v>
      </c>
      <c r="G55" s="63"/>
      <c r="H55" s="63"/>
      <c r="I55" s="29"/>
      <c r="J55" s="66" t="s">
        <v>231</v>
      </c>
      <c r="K55" s="29" t="s">
        <v>232</v>
      </c>
      <c r="L55" s="29" t="s">
        <v>26</v>
      </c>
      <c r="M55" s="29" t="s">
        <v>219</v>
      </c>
      <c r="N55" s="29"/>
      <c r="O55" s="23" t="s">
        <v>233</v>
      </c>
      <c r="P55" s="20"/>
      <c r="Q55" s="21"/>
    </row>
    <row r="56" spans="1:17" ht="63.75">
      <c r="A56" s="14">
        <f t="shared" ca="1" si="5"/>
        <v>49</v>
      </c>
      <c r="B56" s="63">
        <v>10241</v>
      </c>
      <c r="C56" s="63" t="s">
        <v>234</v>
      </c>
      <c r="D56" s="64" t="s">
        <v>63</v>
      </c>
      <c r="E56" s="63" t="s">
        <v>64</v>
      </c>
      <c r="F56" s="67" t="s">
        <v>199</v>
      </c>
      <c r="G56" s="63"/>
      <c r="H56" s="63"/>
      <c r="I56" s="29"/>
      <c r="J56" s="66" t="s">
        <v>66</v>
      </c>
      <c r="K56" s="29" t="s">
        <v>235</v>
      </c>
      <c r="L56" s="29" t="s">
        <v>26</v>
      </c>
      <c r="M56" s="29" t="s">
        <v>236</v>
      </c>
      <c r="N56" s="29" t="s">
        <v>237</v>
      </c>
      <c r="O56" s="23" t="s">
        <v>238</v>
      </c>
      <c r="P56" s="20"/>
      <c r="Q56" s="21"/>
    </row>
    <row r="57" spans="1:17" ht="51">
      <c r="A57" s="14">
        <f t="shared" ca="1" si="5"/>
        <v>50</v>
      </c>
      <c r="B57" s="63" t="s">
        <v>239</v>
      </c>
      <c r="C57" s="63" t="s">
        <v>240</v>
      </c>
      <c r="D57" s="64" t="s">
        <v>63</v>
      </c>
      <c r="E57" s="63" t="s">
        <v>64</v>
      </c>
      <c r="F57" s="67" t="s">
        <v>199</v>
      </c>
      <c r="G57" s="63"/>
      <c r="H57" s="63"/>
      <c r="I57" s="29"/>
      <c r="J57" s="66" t="s">
        <v>66</v>
      </c>
      <c r="K57" s="29" t="s">
        <v>241</v>
      </c>
      <c r="L57" s="29" t="s">
        <v>26</v>
      </c>
      <c r="M57" s="29" t="s">
        <v>59</v>
      </c>
      <c r="N57" s="29" t="s">
        <v>242</v>
      </c>
      <c r="O57" s="20" t="s">
        <v>30</v>
      </c>
      <c r="P57" s="20"/>
      <c r="Q57" s="21"/>
    </row>
    <row r="58" spans="1:17" ht="76.5">
      <c r="A58" s="14">
        <f t="shared" ca="1" si="5"/>
        <v>51</v>
      </c>
      <c r="B58" s="63" t="s">
        <v>243</v>
      </c>
      <c r="C58" s="63" t="s">
        <v>244</v>
      </c>
      <c r="D58" s="64" t="s">
        <v>63</v>
      </c>
      <c r="E58" s="63" t="s">
        <v>64</v>
      </c>
      <c r="F58" s="67" t="s">
        <v>199</v>
      </c>
      <c r="G58" s="63"/>
      <c r="H58" s="63"/>
      <c r="I58" s="29"/>
      <c r="J58" s="66" t="s">
        <v>66</v>
      </c>
      <c r="K58" s="29" t="s">
        <v>245</v>
      </c>
      <c r="L58" s="29" t="s">
        <v>26</v>
      </c>
      <c r="M58" s="29" t="s">
        <v>195</v>
      </c>
      <c r="N58" s="29" t="s">
        <v>242</v>
      </c>
      <c r="O58" s="20" t="s">
        <v>30</v>
      </c>
      <c r="P58" s="20"/>
      <c r="Q58" s="21"/>
    </row>
    <row r="59" spans="1:17" ht="76.5">
      <c r="A59" s="14">
        <f t="shared" ca="1" si="5"/>
        <v>52</v>
      </c>
      <c r="B59" s="63" t="s">
        <v>246</v>
      </c>
      <c r="C59" s="63" t="s">
        <v>247</v>
      </c>
      <c r="D59" s="64" t="s">
        <v>63</v>
      </c>
      <c r="E59" s="63" t="s">
        <v>64</v>
      </c>
      <c r="F59" s="67" t="s">
        <v>199</v>
      </c>
      <c r="G59" s="63"/>
      <c r="H59" s="63"/>
      <c r="I59" s="29"/>
      <c r="J59" s="66" t="s">
        <v>66</v>
      </c>
      <c r="K59" s="29" t="s">
        <v>248</v>
      </c>
      <c r="L59" s="29" t="s">
        <v>26</v>
      </c>
      <c r="M59" s="29" t="s">
        <v>195</v>
      </c>
      <c r="N59" s="29" t="s">
        <v>249</v>
      </c>
      <c r="O59" s="20" t="s">
        <v>30</v>
      </c>
      <c r="P59" s="20"/>
      <c r="Q59" s="21"/>
    </row>
    <row r="60" spans="1:17" ht="114.75">
      <c r="A60" s="14">
        <f t="shared" ca="1" si="5"/>
        <v>53</v>
      </c>
      <c r="B60" s="63" t="s">
        <v>250</v>
      </c>
      <c r="C60" s="63" t="s">
        <v>251</v>
      </c>
      <c r="D60" s="64" t="s">
        <v>21</v>
      </c>
      <c r="E60" s="63" t="s">
        <v>230</v>
      </c>
      <c r="F60" s="67" t="s">
        <v>199</v>
      </c>
      <c r="G60" s="63"/>
      <c r="H60" s="63"/>
      <c r="I60" s="29"/>
      <c r="J60" s="66" t="s">
        <v>252</v>
      </c>
      <c r="K60" s="29" t="s">
        <v>253</v>
      </c>
      <c r="L60" s="29" t="s">
        <v>26</v>
      </c>
      <c r="M60" s="29" t="s">
        <v>195</v>
      </c>
      <c r="N60" s="29" t="s">
        <v>254</v>
      </c>
      <c r="O60" s="20" t="s">
        <v>30</v>
      </c>
      <c r="P60" s="20"/>
      <c r="Q60" s="21"/>
    </row>
    <row r="61" spans="1:17" ht="51">
      <c r="A61" s="14">
        <f t="shared" ca="1" si="5"/>
        <v>54</v>
      </c>
      <c r="B61" s="63">
        <v>10248</v>
      </c>
      <c r="C61" s="63" t="s">
        <v>255</v>
      </c>
      <c r="D61" s="64" t="s">
        <v>21</v>
      </c>
      <c r="E61" s="63" t="s">
        <v>230</v>
      </c>
      <c r="F61" s="65">
        <v>10</v>
      </c>
      <c r="G61" s="68">
        <f>ROUND($F61*0.031,2-(1+INT(LOG10(ABS($F61*0.031)))))</f>
        <v>0.31</v>
      </c>
      <c r="H61" s="68">
        <f>ROUND($F61*0.051,2-(1+INT(LOG10(ABS($F61*0.051)))))</f>
        <v>0.51</v>
      </c>
      <c r="I61" s="20" t="s">
        <v>193</v>
      </c>
      <c r="J61" s="66" t="s">
        <v>256</v>
      </c>
      <c r="K61" s="29" t="s">
        <v>257</v>
      </c>
      <c r="L61" s="29" t="s">
        <v>26</v>
      </c>
      <c r="M61" s="29" t="s">
        <v>59</v>
      </c>
      <c r="N61" s="29" t="s">
        <v>258</v>
      </c>
      <c r="O61" s="23" t="s">
        <v>259</v>
      </c>
      <c r="P61" s="20"/>
      <c r="Q61" s="21"/>
    </row>
    <row r="62" spans="1:17" ht="102">
      <c r="A62" s="14">
        <f t="shared" ca="1" si="5"/>
        <v>55</v>
      </c>
      <c r="B62" s="63">
        <v>10251</v>
      </c>
      <c r="C62" s="63" t="s">
        <v>260</v>
      </c>
      <c r="D62" s="64" t="s">
        <v>21</v>
      </c>
      <c r="E62" s="63" t="s">
        <v>230</v>
      </c>
      <c r="F62" s="67" t="s">
        <v>199</v>
      </c>
      <c r="G62" s="63"/>
      <c r="H62" s="63"/>
      <c r="I62" s="29"/>
      <c r="J62" s="66" t="s">
        <v>261</v>
      </c>
      <c r="K62" s="29" t="s">
        <v>262</v>
      </c>
      <c r="L62" s="29" t="s">
        <v>26</v>
      </c>
      <c r="M62" s="29" t="s">
        <v>216</v>
      </c>
      <c r="N62" s="29" t="s">
        <v>263</v>
      </c>
      <c r="O62" s="20" t="s">
        <v>30</v>
      </c>
      <c r="P62" s="20"/>
      <c r="Q62" s="21"/>
    </row>
    <row r="63" spans="1:17" ht="38.25">
      <c r="A63" s="14">
        <f t="shared" ca="1" si="5"/>
        <v>56</v>
      </c>
      <c r="B63" s="63" t="s">
        <v>264</v>
      </c>
      <c r="C63" s="63" t="s">
        <v>265</v>
      </c>
      <c r="D63" s="64" t="s">
        <v>63</v>
      </c>
      <c r="E63" s="63" t="s">
        <v>64</v>
      </c>
      <c r="F63" s="67" t="s">
        <v>199</v>
      </c>
      <c r="G63" s="63"/>
      <c r="H63" s="63"/>
      <c r="I63" s="29"/>
      <c r="J63" s="66" t="s">
        <v>66</v>
      </c>
      <c r="K63" s="29" t="s">
        <v>266</v>
      </c>
      <c r="L63" s="29" t="s">
        <v>26</v>
      </c>
      <c r="M63" s="29" t="s">
        <v>59</v>
      </c>
      <c r="N63" s="29" t="s">
        <v>267</v>
      </c>
      <c r="O63" s="20" t="s">
        <v>30</v>
      </c>
      <c r="P63" s="20"/>
      <c r="Q63" s="21"/>
    </row>
    <row r="64" spans="1:17" ht="38.25">
      <c r="A64" s="14">
        <f t="shared" ca="1" si="5"/>
        <v>57</v>
      </c>
      <c r="B64" s="63" t="s">
        <v>268</v>
      </c>
      <c r="C64" s="63" t="s">
        <v>269</v>
      </c>
      <c r="D64" s="64" t="s">
        <v>63</v>
      </c>
      <c r="E64" s="63" t="s">
        <v>64</v>
      </c>
      <c r="F64" s="67" t="s">
        <v>199</v>
      </c>
      <c r="G64" s="63"/>
      <c r="H64" s="63"/>
      <c r="I64" s="29"/>
      <c r="J64" s="66" t="s">
        <v>66</v>
      </c>
      <c r="K64" s="29" t="s">
        <v>270</v>
      </c>
      <c r="L64" s="29" t="s">
        <v>26</v>
      </c>
      <c r="M64" s="29" t="s">
        <v>59</v>
      </c>
      <c r="N64" s="29" t="s">
        <v>267</v>
      </c>
      <c r="O64" s="20" t="s">
        <v>30</v>
      </c>
      <c r="P64" s="20"/>
      <c r="Q64" s="21"/>
    </row>
    <row r="65" spans="1:20" ht="30">
      <c r="A65" s="14">
        <f t="shared" ca="1" si="5"/>
        <v>58</v>
      </c>
      <c r="B65" s="63" t="s">
        <v>271</v>
      </c>
      <c r="C65" s="63" t="s">
        <v>272</v>
      </c>
      <c r="D65" s="64" t="s">
        <v>21</v>
      </c>
      <c r="E65" s="63" t="s">
        <v>230</v>
      </c>
      <c r="F65" s="67" t="s">
        <v>199</v>
      </c>
      <c r="G65" s="63"/>
      <c r="H65" s="63"/>
      <c r="I65" s="29"/>
      <c r="J65" s="66" t="s">
        <v>66</v>
      </c>
      <c r="K65" s="29" t="s">
        <v>273</v>
      </c>
      <c r="L65" s="29" t="s">
        <v>26</v>
      </c>
      <c r="M65" s="29" t="s">
        <v>59</v>
      </c>
      <c r="N65" s="29" t="s">
        <v>274</v>
      </c>
      <c r="O65" s="20" t="s">
        <v>30</v>
      </c>
      <c r="P65" s="20"/>
      <c r="Q65" s="21"/>
    </row>
    <row r="66" spans="1:20" ht="51">
      <c r="A66" s="14">
        <f t="shared" ca="1" si="5"/>
        <v>59</v>
      </c>
      <c r="B66" s="63" t="s">
        <v>275</v>
      </c>
      <c r="C66" s="63" t="s">
        <v>276</v>
      </c>
      <c r="D66" s="64" t="s">
        <v>63</v>
      </c>
      <c r="E66" s="63" t="s">
        <v>64</v>
      </c>
      <c r="F66" s="67" t="s">
        <v>199</v>
      </c>
      <c r="G66" s="63"/>
      <c r="H66" s="63"/>
      <c r="I66" s="29"/>
      <c r="J66" s="66" t="s">
        <v>66</v>
      </c>
      <c r="K66" s="29" t="s">
        <v>277</v>
      </c>
      <c r="L66" s="29" t="s">
        <v>26</v>
      </c>
      <c r="M66" s="29" t="s">
        <v>278</v>
      </c>
      <c r="N66" s="29" t="s">
        <v>279</v>
      </c>
      <c r="O66" s="23" t="s">
        <v>238</v>
      </c>
      <c r="P66" s="23" t="s">
        <v>280</v>
      </c>
      <c r="Q66" s="21"/>
    </row>
    <row r="67" spans="1:20" ht="51">
      <c r="A67" s="14">
        <f t="shared" ca="1" si="5"/>
        <v>60</v>
      </c>
      <c r="B67" s="63">
        <v>10253</v>
      </c>
      <c r="C67" s="63" t="s">
        <v>281</v>
      </c>
      <c r="D67" s="64" t="s">
        <v>21</v>
      </c>
      <c r="E67" s="63" t="s">
        <v>22</v>
      </c>
      <c r="F67" s="65">
        <v>31</v>
      </c>
      <c r="G67" s="69">
        <f>ROUND($F67*0.031,2-(1+INT(LOG10(ABS($F67*0.031)))))</f>
        <v>0.96</v>
      </c>
      <c r="H67" s="69">
        <f>ROUND($F67*0.051,2-(1+INT(LOG10(ABS($F67*0.051)))))</f>
        <v>1.6</v>
      </c>
      <c r="I67" s="20" t="s">
        <v>193</v>
      </c>
      <c r="J67" s="66" t="s">
        <v>66</v>
      </c>
      <c r="K67" s="29" t="s">
        <v>282</v>
      </c>
      <c r="L67" s="29" t="s">
        <v>26</v>
      </c>
      <c r="M67" s="29" t="s">
        <v>59</v>
      </c>
      <c r="N67" s="29" t="s">
        <v>283</v>
      </c>
      <c r="O67" s="20" t="s">
        <v>30</v>
      </c>
      <c r="P67" s="23"/>
      <c r="Q67" s="21"/>
    </row>
    <row r="68" spans="1:20" ht="51">
      <c r="A68" s="14">
        <f t="shared" ca="1" si="5"/>
        <v>61</v>
      </c>
      <c r="B68" s="63">
        <v>10261</v>
      </c>
      <c r="C68" s="63" t="s">
        <v>284</v>
      </c>
      <c r="D68" s="64" t="s">
        <v>63</v>
      </c>
      <c r="E68" s="63" t="s">
        <v>64</v>
      </c>
      <c r="F68" s="67" t="s">
        <v>199</v>
      </c>
      <c r="G68" s="63"/>
      <c r="H68" s="63"/>
      <c r="I68" s="29"/>
      <c r="J68" s="66" t="s">
        <v>66</v>
      </c>
      <c r="K68" s="29" t="s">
        <v>285</v>
      </c>
      <c r="L68" s="29" t="s">
        <v>26</v>
      </c>
      <c r="M68" s="29" t="s">
        <v>59</v>
      </c>
      <c r="N68" s="29" t="s">
        <v>279</v>
      </c>
      <c r="O68" s="20" t="s">
        <v>30</v>
      </c>
      <c r="P68" s="23" t="s">
        <v>280</v>
      </c>
      <c r="Q68" s="21"/>
    </row>
    <row r="69" spans="1:20" ht="45">
      <c r="A69" s="14">
        <f t="shared" ca="1" si="5"/>
        <v>62</v>
      </c>
      <c r="B69" s="70">
        <v>10262</v>
      </c>
      <c r="C69" s="63" t="s">
        <v>286</v>
      </c>
      <c r="D69" s="64" t="s">
        <v>63</v>
      </c>
      <c r="E69" s="63" t="s">
        <v>64</v>
      </c>
      <c r="F69" s="71" t="s">
        <v>199</v>
      </c>
      <c r="G69" s="70"/>
      <c r="H69" s="70"/>
      <c r="I69" s="36"/>
      <c r="J69" s="66" t="s">
        <v>66</v>
      </c>
      <c r="K69" s="29" t="s">
        <v>287</v>
      </c>
      <c r="L69" s="29" t="s">
        <v>26</v>
      </c>
      <c r="M69" s="29" t="s">
        <v>59</v>
      </c>
      <c r="N69" s="29" t="s">
        <v>288</v>
      </c>
      <c r="O69" s="23" t="s">
        <v>238</v>
      </c>
      <c r="P69" s="23" t="s">
        <v>280</v>
      </c>
      <c r="Q69" s="21"/>
    </row>
    <row r="70" spans="1:20" ht="45">
      <c r="A70" s="14">
        <f t="shared" ca="1" si="5"/>
        <v>63</v>
      </c>
      <c r="B70" s="70">
        <v>10263</v>
      </c>
      <c r="C70" s="63" t="s">
        <v>289</v>
      </c>
      <c r="D70" s="64" t="s">
        <v>63</v>
      </c>
      <c r="E70" s="63" t="s">
        <v>64</v>
      </c>
      <c r="F70" s="71" t="s">
        <v>199</v>
      </c>
      <c r="G70" s="70"/>
      <c r="H70" s="70"/>
      <c r="I70" s="36"/>
      <c r="J70" s="66" t="s">
        <v>66</v>
      </c>
      <c r="K70" s="29" t="s">
        <v>290</v>
      </c>
      <c r="L70" s="29" t="s">
        <v>26</v>
      </c>
      <c r="M70" s="29" t="s">
        <v>59</v>
      </c>
      <c r="N70" s="29" t="s">
        <v>274</v>
      </c>
      <c r="O70" s="20" t="s">
        <v>30</v>
      </c>
      <c r="P70" s="20"/>
      <c r="Q70" s="21"/>
    </row>
    <row r="71" spans="1:20">
      <c r="A71" s="88" t="s">
        <v>291</v>
      </c>
      <c r="B71" s="88"/>
      <c r="C71" s="88"/>
      <c r="D71" s="88"/>
      <c r="E71" s="88"/>
      <c r="F71" s="88"/>
      <c r="G71" s="88"/>
      <c r="H71" s="88"/>
      <c r="I71" s="88"/>
      <c r="J71" s="88"/>
      <c r="K71" s="88"/>
      <c r="L71" s="88"/>
      <c r="M71" s="88"/>
      <c r="N71" s="88"/>
      <c r="O71" s="88"/>
      <c r="P71" s="88"/>
      <c r="Q71" s="88"/>
    </row>
    <row r="72" spans="1:20" s="25" customFormat="1" ht="38.25">
      <c r="A72" s="72">
        <v>17</v>
      </c>
      <c r="B72" s="73">
        <v>10303</v>
      </c>
      <c r="C72" s="73" t="s">
        <v>292</v>
      </c>
      <c r="D72" s="74" t="s">
        <v>21</v>
      </c>
      <c r="E72" s="73" t="s">
        <v>22</v>
      </c>
      <c r="F72" s="24">
        <v>81003</v>
      </c>
      <c r="G72" s="75">
        <v>2430</v>
      </c>
      <c r="H72" s="75">
        <v>3645</v>
      </c>
      <c r="I72" s="27" t="s">
        <v>50</v>
      </c>
      <c r="J72" s="43" t="s">
        <v>79</v>
      </c>
      <c r="K72" s="76" t="s">
        <v>293</v>
      </c>
      <c r="L72" s="76" t="s">
        <v>126</v>
      </c>
      <c r="M72" s="76" t="s">
        <v>126</v>
      </c>
      <c r="N72" s="76" t="s">
        <v>126</v>
      </c>
      <c r="O72" s="20" t="s">
        <v>30</v>
      </c>
      <c r="P72" s="77"/>
      <c r="Q72" s="77"/>
      <c r="S72" s="37"/>
      <c r="T72" s="37"/>
    </row>
    <row r="73" spans="1:20" ht="51">
      <c r="A73" s="14">
        <v>18</v>
      </c>
      <c r="B73" s="15" t="s">
        <v>294</v>
      </c>
      <c r="C73" s="14" t="s">
        <v>295</v>
      </c>
      <c r="D73" s="38" t="s">
        <v>21</v>
      </c>
      <c r="E73" s="15" t="s">
        <v>22</v>
      </c>
      <c r="F73" s="28" t="s">
        <v>296</v>
      </c>
      <c r="J73" s="18" t="s">
        <v>297</v>
      </c>
      <c r="K73" s="19" t="s">
        <v>298</v>
      </c>
      <c r="L73" s="19" t="s">
        <v>299</v>
      </c>
      <c r="M73" s="19" t="s">
        <v>300</v>
      </c>
      <c r="N73" s="19" t="s">
        <v>301</v>
      </c>
      <c r="O73" s="20" t="s">
        <v>30</v>
      </c>
      <c r="P73" s="20"/>
      <c r="Q73" s="21"/>
    </row>
    <row r="74" spans="1:20" ht="76.5">
      <c r="A74" s="14">
        <v>19</v>
      </c>
      <c r="B74" s="15" t="s">
        <v>302</v>
      </c>
      <c r="C74" s="14" t="s">
        <v>303</v>
      </c>
      <c r="D74" s="38" t="s">
        <v>21</v>
      </c>
      <c r="E74" s="15" t="s">
        <v>230</v>
      </c>
      <c r="F74" s="28" t="s">
        <v>296</v>
      </c>
      <c r="J74" s="18" t="s">
        <v>79</v>
      </c>
      <c r="K74" s="19" t="s">
        <v>304</v>
      </c>
      <c r="L74" s="19" t="s">
        <v>299</v>
      </c>
      <c r="M74" s="19" t="s">
        <v>305</v>
      </c>
      <c r="N74" s="19" t="s">
        <v>306</v>
      </c>
      <c r="O74" s="23" t="s">
        <v>307</v>
      </c>
      <c r="P74" s="20" t="s">
        <v>30</v>
      </c>
      <c r="Q74" s="21"/>
    </row>
    <row r="75" spans="1:20" ht="102">
      <c r="A75" s="14">
        <v>20</v>
      </c>
      <c r="B75" s="15" t="s">
        <v>308</v>
      </c>
      <c r="C75" s="14" t="s">
        <v>309</v>
      </c>
      <c r="D75" s="38" t="s">
        <v>21</v>
      </c>
      <c r="E75" s="15" t="s">
        <v>230</v>
      </c>
      <c r="F75" s="28" t="s">
        <v>296</v>
      </c>
      <c r="J75" s="18" t="s">
        <v>310</v>
      </c>
      <c r="K75" s="19" t="s">
        <v>311</v>
      </c>
      <c r="L75" s="19" t="s">
        <v>299</v>
      </c>
      <c r="M75" s="19" t="s">
        <v>312</v>
      </c>
      <c r="N75" s="19" t="s">
        <v>301</v>
      </c>
      <c r="O75" s="23" t="s">
        <v>307</v>
      </c>
      <c r="P75" s="20"/>
      <c r="Q75" s="21"/>
    </row>
    <row r="76" spans="1:20" ht="63.75">
      <c r="A76" s="14">
        <v>21</v>
      </c>
      <c r="B76" s="15" t="s">
        <v>313</v>
      </c>
      <c r="C76" s="14" t="s">
        <v>314</v>
      </c>
      <c r="D76" s="38" t="s">
        <v>21</v>
      </c>
      <c r="E76" s="15" t="s">
        <v>230</v>
      </c>
      <c r="F76" s="28" t="s">
        <v>296</v>
      </c>
      <c r="J76" s="18" t="s">
        <v>79</v>
      </c>
      <c r="K76" s="19" t="s">
        <v>315</v>
      </c>
      <c r="L76" s="19" t="s">
        <v>316</v>
      </c>
      <c r="M76" s="19" t="s">
        <v>317</v>
      </c>
      <c r="N76" s="19" t="s">
        <v>318</v>
      </c>
      <c r="O76" s="20" t="s">
        <v>30</v>
      </c>
      <c r="P76" s="20"/>
      <c r="Q76" s="21"/>
    </row>
    <row r="77" spans="1:20" ht="51">
      <c r="A77" s="14">
        <v>22</v>
      </c>
      <c r="B77" s="15" t="s">
        <v>319</v>
      </c>
      <c r="C77" s="14" t="s">
        <v>320</v>
      </c>
      <c r="D77" s="38" t="s">
        <v>21</v>
      </c>
      <c r="E77" s="15" t="s">
        <v>230</v>
      </c>
      <c r="F77" s="28" t="s">
        <v>296</v>
      </c>
      <c r="J77" s="18" t="s">
        <v>79</v>
      </c>
      <c r="K77" s="19" t="s">
        <v>321</v>
      </c>
      <c r="L77" s="19" t="s">
        <v>299</v>
      </c>
      <c r="M77" s="19" t="s">
        <v>322</v>
      </c>
      <c r="N77" s="19" t="s">
        <v>301</v>
      </c>
      <c r="O77" s="20" t="s">
        <v>30</v>
      </c>
      <c r="P77" s="20"/>
      <c r="Q77" s="21"/>
    </row>
    <row r="78" spans="1:20" ht="76.5">
      <c r="A78" s="14">
        <f ca="1">IF(ISNUMBER(OFFSET(A78,-1,0)),OFFSET(A78,-1,0)+1,OFFSET(A78,-2,0)+1)</f>
        <v>23</v>
      </c>
      <c r="B78" s="15" t="s">
        <v>323</v>
      </c>
      <c r="C78" s="14" t="s">
        <v>324</v>
      </c>
      <c r="D78" s="38" t="s">
        <v>21</v>
      </c>
      <c r="E78" s="15" t="s">
        <v>230</v>
      </c>
      <c r="F78" s="28" t="s">
        <v>296</v>
      </c>
      <c r="J78" s="18" t="s">
        <v>79</v>
      </c>
      <c r="K78" s="19" t="s">
        <v>325</v>
      </c>
      <c r="L78" s="19" t="s">
        <v>299</v>
      </c>
      <c r="M78" s="19" t="s">
        <v>326</v>
      </c>
      <c r="N78" s="19" t="s">
        <v>327</v>
      </c>
      <c r="O78" s="20" t="s">
        <v>30</v>
      </c>
      <c r="P78" s="20"/>
      <c r="Q78" s="21"/>
    </row>
    <row r="79" spans="1:20" ht="89.25">
      <c r="A79" s="14">
        <v>24</v>
      </c>
      <c r="B79" s="15" t="s">
        <v>328</v>
      </c>
      <c r="C79" s="14" t="s">
        <v>329</v>
      </c>
      <c r="D79" s="38" t="s">
        <v>21</v>
      </c>
      <c r="E79" s="15" t="s">
        <v>230</v>
      </c>
      <c r="F79" s="28" t="s">
        <v>296</v>
      </c>
      <c r="J79" s="18" t="s">
        <v>79</v>
      </c>
      <c r="K79" s="19" t="s">
        <v>330</v>
      </c>
      <c r="L79" s="19" t="s">
        <v>316</v>
      </c>
      <c r="M79" s="19" t="s">
        <v>331</v>
      </c>
      <c r="N79" s="19"/>
      <c r="O79" s="23" t="s">
        <v>332</v>
      </c>
      <c r="P79" s="20"/>
      <c r="Q79" s="21"/>
    </row>
    <row r="80" spans="1:20" ht="89.25">
      <c r="A80" s="14">
        <v>25</v>
      </c>
      <c r="B80" s="15" t="s">
        <v>333</v>
      </c>
      <c r="C80" s="14" t="s">
        <v>334</v>
      </c>
      <c r="D80" s="38" t="s">
        <v>21</v>
      </c>
      <c r="E80" s="15" t="s">
        <v>230</v>
      </c>
      <c r="F80" s="28" t="s">
        <v>296</v>
      </c>
      <c r="J80" s="18" t="s">
        <v>335</v>
      </c>
      <c r="K80" s="19" t="s">
        <v>336</v>
      </c>
      <c r="L80" s="19" t="s">
        <v>299</v>
      </c>
      <c r="M80" s="19" t="s">
        <v>326</v>
      </c>
      <c r="N80" s="19" t="s">
        <v>337</v>
      </c>
      <c r="O80" s="20" t="s">
        <v>30</v>
      </c>
      <c r="P80" s="20"/>
      <c r="Q80" s="21"/>
    </row>
    <row r="81" spans="1:17" ht="89.25">
      <c r="A81" s="14">
        <v>26</v>
      </c>
      <c r="B81" s="15" t="s">
        <v>338</v>
      </c>
      <c r="C81" s="14" t="s">
        <v>339</v>
      </c>
      <c r="D81" s="38" t="s">
        <v>21</v>
      </c>
      <c r="E81" s="15" t="s">
        <v>230</v>
      </c>
      <c r="F81" s="28" t="s">
        <v>296</v>
      </c>
      <c r="J81" s="18" t="s">
        <v>340</v>
      </c>
      <c r="K81" s="19" t="s">
        <v>341</v>
      </c>
      <c r="L81" s="19" t="s">
        <v>299</v>
      </c>
      <c r="M81" s="19" t="s">
        <v>188</v>
      </c>
      <c r="N81" s="19" t="s">
        <v>337</v>
      </c>
      <c r="O81" s="20" t="s">
        <v>30</v>
      </c>
      <c r="P81" s="20"/>
      <c r="Q81" s="21"/>
    </row>
    <row r="82" spans="1:17" ht="104.25" customHeight="1">
      <c r="A82" s="14">
        <v>27</v>
      </c>
      <c r="B82" s="15" t="s">
        <v>342</v>
      </c>
      <c r="C82" s="14" t="s">
        <v>343</v>
      </c>
      <c r="D82" s="38" t="s">
        <v>21</v>
      </c>
      <c r="E82" s="15" t="s">
        <v>22</v>
      </c>
      <c r="F82" s="28" t="s">
        <v>296</v>
      </c>
      <c r="J82" s="18" t="s">
        <v>344</v>
      </c>
      <c r="K82" s="19" t="s">
        <v>345</v>
      </c>
      <c r="L82" s="19" t="s">
        <v>299</v>
      </c>
      <c r="M82" s="19" t="s">
        <v>188</v>
      </c>
      <c r="N82" s="19" t="s">
        <v>64</v>
      </c>
      <c r="O82" s="23" t="s">
        <v>346</v>
      </c>
      <c r="P82" s="20" t="s">
        <v>30</v>
      </c>
      <c r="Q82" s="21"/>
    </row>
    <row r="83" spans="1:17" ht="38.25">
      <c r="A83" s="14">
        <v>28</v>
      </c>
      <c r="B83" s="15" t="s">
        <v>347</v>
      </c>
      <c r="C83" s="14" t="s">
        <v>348</v>
      </c>
      <c r="D83" s="38" t="s">
        <v>21</v>
      </c>
      <c r="E83" s="15" t="s">
        <v>22</v>
      </c>
      <c r="F83" s="28" t="s">
        <v>296</v>
      </c>
      <c r="J83" s="18" t="s">
        <v>297</v>
      </c>
      <c r="K83" s="19" t="s">
        <v>349</v>
      </c>
      <c r="L83" s="19" t="s">
        <v>299</v>
      </c>
      <c r="M83" s="19" t="s">
        <v>188</v>
      </c>
      <c r="N83" s="19" t="s">
        <v>350</v>
      </c>
      <c r="O83" s="20" t="s">
        <v>30</v>
      </c>
      <c r="P83" s="20"/>
      <c r="Q83" s="21"/>
    </row>
    <row r="84" spans="1:17" ht="76.5">
      <c r="A84" s="14">
        <v>29</v>
      </c>
      <c r="B84" s="15" t="s">
        <v>351</v>
      </c>
      <c r="C84" s="14" t="s">
        <v>352</v>
      </c>
      <c r="D84" s="38" t="s">
        <v>21</v>
      </c>
      <c r="E84" s="15" t="s">
        <v>22</v>
      </c>
      <c r="F84" s="28" t="s">
        <v>296</v>
      </c>
      <c r="J84" s="18" t="s">
        <v>353</v>
      </c>
      <c r="K84" s="19" t="s">
        <v>354</v>
      </c>
      <c r="L84" s="19" t="s">
        <v>299</v>
      </c>
      <c r="M84" s="19" t="s">
        <v>188</v>
      </c>
      <c r="N84" s="19" t="s">
        <v>355</v>
      </c>
      <c r="O84" s="23" t="s">
        <v>356</v>
      </c>
      <c r="P84" s="20" t="s">
        <v>30</v>
      </c>
      <c r="Q84" s="21"/>
    </row>
    <row r="85" spans="1:17" ht="45">
      <c r="A85" s="14">
        <v>30</v>
      </c>
      <c r="B85" s="15">
        <v>10315</v>
      </c>
      <c r="C85" s="14" t="s">
        <v>357</v>
      </c>
      <c r="D85" s="38" t="s">
        <v>21</v>
      </c>
      <c r="E85" s="15" t="s">
        <v>230</v>
      </c>
      <c r="F85" s="28" t="s">
        <v>296</v>
      </c>
      <c r="J85" s="18" t="s">
        <v>79</v>
      </c>
      <c r="K85" s="19" t="s">
        <v>358</v>
      </c>
      <c r="L85" s="19" t="s">
        <v>299</v>
      </c>
      <c r="M85" s="19" t="s">
        <v>188</v>
      </c>
      <c r="N85" s="19" t="s">
        <v>359</v>
      </c>
      <c r="O85" s="23" t="s">
        <v>346</v>
      </c>
      <c r="P85" s="20" t="s">
        <v>30</v>
      </c>
      <c r="Q85" s="21"/>
    </row>
    <row r="86" spans="1:17" ht="51">
      <c r="A86" s="14">
        <v>31</v>
      </c>
      <c r="B86" s="15">
        <v>10316</v>
      </c>
      <c r="C86" s="14" t="s">
        <v>360</v>
      </c>
      <c r="D86" s="38" t="s">
        <v>21</v>
      </c>
      <c r="E86" s="15" t="s">
        <v>22</v>
      </c>
      <c r="F86" s="28" t="s">
        <v>296</v>
      </c>
      <c r="J86" s="18" t="s">
        <v>64</v>
      </c>
      <c r="K86" s="19" t="s">
        <v>361</v>
      </c>
      <c r="L86" s="19" t="s">
        <v>316</v>
      </c>
      <c r="M86" s="19" t="s">
        <v>188</v>
      </c>
      <c r="N86" s="19" t="s">
        <v>362</v>
      </c>
      <c r="O86" s="23" t="s">
        <v>346</v>
      </c>
      <c r="P86" s="20" t="s">
        <v>30</v>
      </c>
      <c r="Q86" s="21"/>
    </row>
    <row r="87" spans="1:17" ht="38.25">
      <c r="A87" s="14">
        <v>32</v>
      </c>
      <c r="B87" s="15">
        <v>10317</v>
      </c>
      <c r="C87" s="14" t="s">
        <v>363</v>
      </c>
      <c r="D87" s="38" t="s">
        <v>21</v>
      </c>
      <c r="E87" s="15" t="s">
        <v>22</v>
      </c>
      <c r="F87" s="28" t="s">
        <v>296</v>
      </c>
      <c r="J87" s="18" t="s">
        <v>79</v>
      </c>
      <c r="K87" s="19" t="s">
        <v>364</v>
      </c>
      <c r="L87" s="19" t="s">
        <v>365</v>
      </c>
      <c r="M87" s="19" t="s">
        <v>26</v>
      </c>
      <c r="N87" s="19" t="s">
        <v>366</v>
      </c>
      <c r="O87" s="20" t="s">
        <v>30</v>
      </c>
      <c r="P87" s="20"/>
      <c r="Q87" s="21"/>
    </row>
    <row r="88" spans="1:17" ht="75">
      <c r="A88" s="14">
        <v>33</v>
      </c>
      <c r="B88" s="15" t="s">
        <v>367</v>
      </c>
      <c r="C88" s="14" t="s">
        <v>368</v>
      </c>
      <c r="D88" s="38" t="s">
        <v>21</v>
      </c>
      <c r="E88" s="15" t="s">
        <v>22</v>
      </c>
      <c r="F88" s="28" t="s">
        <v>296</v>
      </c>
      <c r="J88" s="18" t="s">
        <v>79</v>
      </c>
      <c r="K88" s="19" t="s">
        <v>369</v>
      </c>
      <c r="L88" s="19" t="s">
        <v>316</v>
      </c>
      <c r="M88" s="19" t="s">
        <v>370</v>
      </c>
      <c r="N88" s="19" t="s">
        <v>371</v>
      </c>
      <c r="O88" s="23" t="s">
        <v>372</v>
      </c>
      <c r="P88" s="23" t="s">
        <v>373</v>
      </c>
      <c r="Q88" s="26" t="s">
        <v>374</v>
      </c>
    </row>
    <row r="89" spans="1:17" ht="63.75">
      <c r="A89" s="14">
        <v>34</v>
      </c>
      <c r="B89" s="15" t="s">
        <v>375</v>
      </c>
      <c r="C89" s="14" t="s">
        <v>376</v>
      </c>
      <c r="D89" s="38" t="s">
        <v>21</v>
      </c>
      <c r="E89" s="15" t="s">
        <v>230</v>
      </c>
      <c r="F89" s="28" t="s">
        <v>296</v>
      </c>
      <c r="J89" s="18" t="s">
        <v>79</v>
      </c>
      <c r="K89" s="19" t="s">
        <v>377</v>
      </c>
      <c r="L89" s="19" t="s">
        <v>316</v>
      </c>
      <c r="M89" s="19" t="s">
        <v>370</v>
      </c>
      <c r="N89" s="19" t="s">
        <v>371</v>
      </c>
      <c r="O89" s="23" t="s">
        <v>372</v>
      </c>
      <c r="P89" s="23" t="s">
        <v>373</v>
      </c>
      <c r="Q89" s="26" t="s">
        <v>374</v>
      </c>
    </row>
    <row r="90" spans="1:17" ht="51">
      <c r="A90" s="14">
        <v>35</v>
      </c>
      <c r="B90" s="15" t="s">
        <v>378</v>
      </c>
      <c r="C90" s="14" t="s">
        <v>379</v>
      </c>
      <c r="D90" s="38" t="s">
        <v>21</v>
      </c>
      <c r="E90" s="15" t="s">
        <v>22</v>
      </c>
      <c r="F90" s="28" t="s">
        <v>296</v>
      </c>
      <c r="J90" s="18" t="s">
        <v>380</v>
      </c>
      <c r="K90" s="19" t="s">
        <v>381</v>
      </c>
      <c r="L90" s="19" t="s">
        <v>299</v>
      </c>
      <c r="M90" s="19" t="s">
        <v>188</v>
      </c>
      <c r="N90" s="19" t="s">
        <v>382</v>
      </c>
      <c r="O90" s="23" t="s">
        <v>383</v>
      </c>
      <c r="P90" s="20" t="s">
        <v>30</v>
      </c>
      <c r="Q90" s="21"/>
    </row>
    <row r="91" spans="1:17" ht="51">
      <c r="A91" s="14">
        <v>36</v>
      </c>
      <c r="B91" s="15" t="s">
        <v>384</v>
      </c>
      <c r="C91" s="14" t="s">
        <v>385</v>
      </c>
      <c r="D91" s="38" t="s">
        <v>21</v>
      </c>
      <c r="E91" s="15" t="s">
        <v>22</v>
      </c>
      <c r="F91" s="28" t="s">
        <v>296</v>
      </c>
      <c r="J91" s="18" t="s">
        <v>79</v>
      </c>
      <c r="K91" s="19" t="s">
        <v>386</v>
      </c>
      <c r="L91" s="19" t="s">
        <v>299</v>
      </c>
      <c r="M91" s="19" t="s">
        <v>387</v>
      </c>
      <c r="N91" s="19" t="s">
        <v>388</v>
      </c>
      <c r="O91" s="20" t="s">
        <v>30</v>
      </c>
      <c r="P91" s="20"/>
      <c r="Q91" s="21"/>
    </row>
    <row r="92" spans="1:17" ht="76.5">
      <c r="A92" s="14">
        <v>37</v>
      </c>
      <c r="B92" s="15" t="s">
        <v>389</v>
      </c>
      <c r="C92" s="14" t="s">
        <v>390</v>
      </c>
      <c r="D92" s="38" t="s">
        <v>21</v>
      </c>
      <c r="E92" s="15" t="s">
        <v>22</v>
      </c>
      <c r="F92" s="28" t="s">
        <v>296</v>
      </c>
      <c r="J92" s="18" t="s">
        <v>79</v>
      </c>
      <c r="K92" s="19" t="s">
        <v>391</v>
      </c>
      <c r="L92" s="19" t="s">
        <v>316</v>
      </c>
      <c r="M92" s="19" t="s">
        <v>392</v>
      </c>
      <c r="N92" s="19" t="s">
        <v>393</v>
      </c>
      <c r="O92" s="20" t="s">
        <v>30</v>
      </c>
      <c r="P92" s="20"/>
      <c r="Q92" s="21"/>
    </row>
    <row r="93" spans="1:17" ht="51">
      <c r="A93" s="14">
        <v>38</v>
      </c>
      <c r="B93" s="15">
        <v>10322</v>
      </c>
      <c r="C93" s="14" t="s">
        <v>394</v>
      </c>
      <c r="D93" s="38" t="s">
        <v>21</v>
      </c>
      <c r="E93" s="15" t="s">
        <v>22</v>
      </c>
      <c r="F93" s="28" t="s">
        <v>296</v>
      </c>
      <c r="J93" s="18" t="s">
        <v>79</v>
      </c>
      <c r="K93" s="19" t="s">
        <v>395</v>
      </c>
      <c r="L93" s="19" t="s">
        <v>299</v>
      </c>
      <c r="M93" s="19" t="s">
        <v>188</v>
      </c>
      <c r="N93" s="19" t="s">
        <v>382</v>
      </c>
      <c r="O93" s="23" t="s">
        <v>383</v>
      </c>
      <c r="P93" s="20" t="s">
        <v>30</v>
      </c>
      <c r="Q93" s="21"/>
    </row>
    <row r="94" spans="1:17" ht="63.75">
      <c r="A94" s="14">
        <v>39</v>
      </c>
      <c r="B94" s="15">
        <v>10323</v>
      </c>
      <c r="C94" s="14" t="s">
        <v>396</v>
      </c>
      <c r="D94" s="38" t="s">
        <v>21</v>
      </c>
      <c r="E94" s="15" t="s">
        <v>230</v>
      </c>
      <c r="F94" s="28" t="s">
        <v>296</v>
      </c>
      <c r="J94" s="18" t="s">
        <v>79</v>
      </c>
      <c r="K94" s="19" t="s">
        <v>397</v>
      </c>
      <c r="L94" s="19" t="s">
        <v>316</v>
      </c>
      <c r="M94" s="19" t="s">
        <v>398</v>
      </c>
      <c r="N94" s="19" t="s">
        <v>399</v>
      </c>
      <c r="O94" s="20" t="s">
        <v>30</v>
      </c>
      <c r="P94" s="20"/>
      <c r="Q94" s="21"/>
    </row>
    <row r="95" spans="1:17" ht="63.75">
      <c r="A95" s="14">
        <v>40</v>
      </c>
      <c r="B95" s="15" t="s">
        <v>400</v>
      </c>
      <c r="C95" s="14" t="s">
        <v>401</v>
      </c>
      <c r="D95" s="38" t="s">
        <v>21</v>
      </c>
      <c r="E95" s="15" t="s">
        <v>22</v>
      </c>
      <c r="F95" s="28" t="s">
        <v>296</v>
      </c>
      <c r="J95" s="18" t="s">
        <v>402</v>
      </c>
      <c r="K95" s="19" t="s">
        <v>403</v>
      </c>
      <c r="L95" s="19" t="s">
        <v>316</v>
      </c>
      <c r="M95" s="19" t="s">
        <v>370</v>
      </c>
      <c r="N95" s="19" t="s">
        <v>404</v>
      </c>
      <c r="O95" s="20" t="s">
        <v>30</v>
      </c>
      <c r="P95" s="20"/>
      <c r="Q95" s="21"/>
    </row>
    <row r="96" spans="1:17" ht="76.5">
      <c r="A96" s="14">
        <v>41</v>
      </c>
      <c r="B96" s="15" t="s">
        <v>405</v>
      </c>
      <c r="C96" s="14" t="s">
        <v>406</v>
      </c>
      <c r="D96" s="38" t="s">
        <v>21</v>
      </c>
      <c r="E96" s="15" t="s">
        <v>230</v>
      </c>
      <c r="F96" s="28" t="s">
        <v>296</v>
      </c>
      <c r="J96" s="18" t="s">
        <v>79</v>
      </c>
      <c r="K96" s="19" t="s">
        <v>407</v>
      </c>
      <c r="L96" s="19" t="s">
        <v>299</v>
      </c>
      <c r="M96" s="19" t="s">
        <v>408</v>
      </c>
      <c r="N96" s="19" t="s">
        <v>409</v>
      </c>
      <c r="O96" s="23" t="s">
        <v>410</v>
      </c>
      <c r="P96" s="20" t="s">
        <v>30</v>
      </c>
      <c r="Q96" s="21"/>
    </row>
    <row r="97" spans="1:17" ht="63.75">
      <c r="A97" s="14">
        <v>42</v>
      </c>
      <c r="B97" s="15" t="s">
        <v>411</v>
      </c>
      <c r="C97" s="14" t="s">
        <v>412</v>
      </c>
      <c r="D97" s="38" t="s">
        <v>21</v>
      </c>
      <c r="E97" s="15" t="s">
        <v>230</v>
      </c>
      <c r="F97" s="28" t="s">
        <v>296</v>
      </c>
      <c r="J97" s="18" t="s">
        <v>340</v>
      </c>
      <c r="K97" s="19" t="s">
        <v>413</v>
      </c>
      <c r="L97" s="19" t="s">
        <v>299</v>
      </c>
      <c r="M97" s="19" t="s">
        <v>188</v>
      </c>
      <c r="N97" s="19" t="s">
        <v>414</v>
      </c>
      <c r="O97" s="23" t="s">
        <v>410</v>
      </c>
      <c r="P97" s="20" t="s">
        <v>30</v>
      </c>
      <c r="Q97" s="21"/>
    </row>
    <row r="98" spans="1:17" ht="63.75">
      <c r="A98" s="14">
        <v>43</v>
      </c>
      <c r="B98" s="15">
        <v>10326</v>
      </c>
      <c r="C98" s="14" t="s">
        <v>415</v>
      </c>
      <c r="D98" s="38" t="s">
        <v>21</v>
      </c>
      <c r="E98" s="15" t="s">
        <v>230</v>
      </c>
      <c r="F98" s="28" t="s">
        <v>296</v>
      </c>
      <c r="J98" s="18" t="s">
        <v>79</v>
      </c>
      <c r="K98" s="19" t="s">
        <v>416</v>
      </c>
      <c r="L98" s="19" t="s">
        <v>299</v>
      </c>
      <c r="M98" s="19" t="s">
        <v>188</v>
      </c>
      <c r="N98" s="19" t="s">
        <v>337</v>
      </c>
      <c r="O98" s="20" t="s">
        <v>30</v>
      </c>
      <c r="P98" s="20"/>
      <c r="Q98" s="21"/>
    </row>
    <row r="99" spans="1:17" ht="60">
      <c r="A99" s="14">
        <v>44</v>
      </c>
      <c r="B99" s="15">
        <v>10328</v>
      </c>
      <c r="C99" s="14" t="s">
        <v>417</v>
      </c>
      <c r="D99" s="38" t="s">
        <v>418</v>
      </c>
      <c r="E99" s="15" t="s">
        <v>230</v>
      </c>
      <c r="F99" s="28" t="s">
        <v>296</v>
      </c>
      <c r="J99" s="18" t="s">
        <v>79</v>
      </c>
      <c r="K99" s="19" t="s">
        <v>419</v>
      </c>
      <c r="L99" s="19" t="s">
        <v>316</v>
      </c>
      <c r="M99" s="19" t="s">
        <v>420</v>
      </c>
      <c r="N99" s="19" t="s">
        <v>399</v>
      </c>
      <c r="O99" s="20" t="s">
        <v>30</v>
      </c>
      <c r="P99" s="20"/>
      <c r="Q99" s="21"/>
    </row>
    <row r="100" spans="1:17" ht="75">
      <c r="A100" s="14">
        <v>45</v>
      </c>
      <c r="B100" s="15" t="s">
        <v>421</v>
      </c>
      <c r="C100" s="14" t="s">
        <v>422</v>
      </c>
      <c r="D100" s="38" t="s">
        <v>418</v>
      </c>
      <c r="E100" s="15" t="s">
        <v>230</v>
      </c>
      <c r="F100" s="28" t="s">
        <v>296</v>
      </c>
      <c r="J100" s="18" t="s">
        <v>79</v>
      </c>
      <c r="K100" s="19" t="s">
        <v>423</v>
      </c>
      <c r="L100" s="19" t="s">
        <v>299</v>
      </c>
      <c r="M100" s="19" t="s">
        <v>420</v>
      </c>
      <c r="N100" s="19"/>
      <c r="O100" s="20" t="s">
        <v>30</v>
      </c>
      <c r="P100" s="20"/>
      <c r="Q100" s="21"/>
    </row>
    <row r="101" spans="1:17" ht="75">
      <c r="A101" s="14">
        <v>46</v>
      </c>
      <c r="B101" s="15" t="s">
        <v>424</v>
      </c>
      <c r="C101" s="14" t="s">
        <v>425</v>
      </c>
      <c r="D101" s="38" t="s">
        <v>418</v>
      </c>
      <c r="E101" s="15" t="s">
        <v>230</v>
      </c>
      <c r="F101" s="28" t="s">
        <v>296</v>
      </c>
      <c r="J101" s="18" t="s">
        <v>79</v>
      </c>
      <c r="K101" s="19" t="s">
        <v>426</v>
      </c>
      <c r="L101" s="19" t="s">
        <v>299</v>
      </c>
      <c r="M101" s="19" t="s">
        <v>420</v>
      </c>
      <c r="N101" s="19"/>
      <c r="O101" s="20" t="s">
        <v>30</v>
      </c>
      <c r="P101" s="20"/>
      <c r="Q101" s="21"/>
    </row>
    <row r="102" spans="1:17" ht="63.75">
      <c r="A102" s="14">
        <v>47</v>
      </c>
      <c r="B102" s="15">
        <v>10330</v>
      </c>
      <c r="C102" s="14" t="s">
        <v>427</v>
      </c>
      <c r="D102" s="38" t="s">
        <v>428</v>
      </c>
      <c r="E102" s="15" t="s">
        <v>126</v>
      </c>
      <c r="F102" s="28" t="s">
        <v>296</v>
      </c>
      <c r="J102" s="18" t="s">
        <v>79</v>
      </c>
      <c r="K102" s="19" t="s">
        <v>429</v>
      </c>
      <c r="L102" s="19" t="s">
        <v>299</v>
      </c>
      <c r="M102" s="19" t="s">
        <v>430</v>
      </c>
      <c r="N102" s="19" t="s">
        <v>431</v>
      </c>
      <c r="O102" s="23" t="s">
        <v>410</v>
      </c>
      <c r="P102" s="20" t="s">
        <v>30</v>
      </c>
      <c r="Q102" s="21"/>
    </row>
    <row r="103" spans="1:17" ht="38.25">
      <c r="A103" s="14">
        <v>48</v>
      </c>
      <c r="B103" s="15">
        <v>10335</v>
      </c>
      <c r="C103" s="14" t="s">
        <v>432</v>
      </c>
      <c r="D103" s="38" t="s">
        <v>21</v>
      </c>
      <c r="E103" s="15" t="s">
        <v>230</v>
      </c>
      <c r="F103" s="28" t="s">
        <v>296</v>
      </c>
      <c r="J103" s="18" t="s">
        <v>79</v>
      </c>
      <c r="K103" s="19" t="s">
        <v>433</v>
      </c>
      <c r="L103" s="19" t="s">
        <v>299</v>
      </c>
      <c r="M103" s="19" t="s">
        <v>188</v>
      </c>
      <c r="N103" s="19"/>
      <c r="O103" s="20" t="s">
        <v>30</v>
      </c>
      <c r="P103" s="20"/>
      <c r="Q103" s="21"/>
    </row>
    <row r="104" spans="1:17" ht="63.75">
      <c r="A104" s="14">
        <v>49</v>
      </c>
      <c r="B104" s="15">
        <v>10338</v>
      </c>
      <c r="C104" s="14" t="s">
        <v>434</v>
      </c>
      <c r="D104" s="38" t="s">
        <v>418</v>
      </c>
      <c r="E104" s="15" t="s">
        <v>22</v>
      </c>
      <c r="F104" s="28" t="s">
        <v>296</v>
      </c>
      <c r="J104" s="18" t="s">
        <v>79</v>
      </c>
      <c r="K104" s="19" t="s">
        <v>435</v>
      </c>
      <c r="L104" s="19" t="s">
        <v>316</v>
      </c>
      <c r="M104" s="19" t="s">
        <v>436</v>
      </c>
      <c r="N104" s="19" t="s">
        <v>437</v>
      </c>
      <c r="O104" s="20" t="s">
        <v>30</v>
      </c>
      <c r="P104" s="20"/>
      <c r="Q104" s="21"/>
    </row>
    <row r="105" spans="1:17" ht="38.25">
      <c r="A105" s="14">
        <v>50</v>
      </c>
      <c r="B105" s="15" t="s">
        <v>438</v>
      </c>
      <c r="C105" s="14" t="s">
        <v>439</v>
      </c>
      <c r="D105" s="38" t="s">
        <v>418</v>
      </c>
      <c r="E105" s="15" t="s">
        <v>22</v>
      </c>
      <c r="F105" s="28" t="s">
        <v>296</v>
      </c>
      <c r="J105" s="18" t="s">
        <v>440</v>
      </c>
      <c r="K105" s="19" t="s">
        <v>441</v>
      </c>
      <c r="L105" s="19" t="s">
        <v>50</v>
      </c>
      <c r="M105" s="19" t="s">
        <v>126</v>
      </c>
      <c r="N105" s="19" t="s">
        <v>442</v>
      </c>
      <c r="O105" s="20" t="s">
        <v>30</v>
      </c>
      <c r="P105" s="20"/>
      <c r="Q105" s="21"/>
    </row>
    <row r="106" spans="1:17" ht="51">
      <c r="A106" s="14">
        <v>51</v>
      </c>
      <c r="B106" s="15" t="s">
        <v>443</v>
      </c>
      <c r="C106" s="14" t="s">
        <v>444</v>
      </c>
      <c r="D106" s="38" t="s">
        <v>418</v>
      </c>
      <c r="E106" s="15" t="s">
        <v>230</v>
      </c>
      <c r="F106" s="28" t="s">
        <v>296</v>
      </c>
      <c r="J106" s="18" t="s">
        <v>79</v>
      </c>
      <c r="K106" s="19" t="s">
        <v>445</v>
      </c>
      <c r="L106" s="19" t="s">
        <v>299</v>
      </c>
      <c r="M106" s="19" t="s">
        <v>420</v>
      </c>
      <c r="N106" s="19" t="s">
        <v>337</v>
      </c>
      <c r="O106" s="20" t="s">
        <v>30</v>
      </c>
      <c r="P106" s="20"/>
      <c r="Q106" s="21"/>
    </row>
    <row r="107" spans="1:17" ht="38.25">
      <c r="A107" s="14">
        <v>52</v>
      </c>
      <c r="B107" s="15" t="s">
        <v>446</v>
      </c>
      <c r="C107" s="14" t="s">
        <v>447</v>
      </c>
      <c r="D107" s="38" t="s">
        <v>418</v>
      </c>
      <c r="E107" s="15" t="s">
        <v>230</v>
      </c>
      <c r="F107" s="28" t="s">
        <v>296</v>
      </c>
      <c r="J107" s="18" t="s">
        <v>79</v>
      </c>
      <c r="K107" s="19" t="s">
        <v>448</v>
      </c>
      <c r="L107" s="19" t="s">
        <v>299</v>
      </c>
      <c r="M107" s="19" t="s">
        <v>188</v>
      </c>
      <c r="N107" s="19" t="s">
        <v>337</v>
      </c>
      <c r="O107" s="20" t="s">
        <v>30</v>
      </c>
      <c r="P107" s="20"/>
      <c r="Q107" s="21"/>
    </row>
    <row r="108" spans="1:17" ht="51">
      <c r="A108" s="14">
        <v>53</v>
      </c>
      <c r="B108" s="15" t="s">
        <v>449</v>
      </c>
      <c r="C108" s="14" t="s">
        <v>450</v>
      </c>
      <c r="D108" s="38" t="s">
        <v>418</v>
      </c>
      <c r="E108" s="15" t="s">
        <v>230</v>
      </c>
      <c r="F108" s="28" t="s">
        <v>296</v>
      </c>
      <c r="J108" s="18" t="s">
        <v>79</v>
      </c>
      <c r="K108" s="19" t="s">
        <v>451</v>
      </c>
      <c r="L108" s="19" t="s">
        <v>299</v>
      </c>
      <c r="M108" s="19" t="s">
        <v>420</v>
      </c>
      <c r="N108" s="19" t="s">
        <v>337</v>
      </c>
      <c r="O108" s="20" t="s">
        <v>30</v>
      </c>
      <c r="P108" s="20"/>
      <c r="Q108" s="21"/>
    </row>
    <row r="109" spans="1:17" ht="38.25">
      <c r="A109" s="14">
        <v>54</v>
      </c>
      <c r="B109" s="15">
        <v>10345</v>
      </c>
      <c r="C109" s="14" t="s">
        <v>452</v>
      </c>
      <c r="D109" s="38" t="s">
        <v>418</v>
      </c>
      <c r="E109" s="15" t="s">
        <v>230</v>
      </c>
      <c r="F109" s="28" t="s">
        <v>296</v>
      </c>
      <c r="J109" s="18" t="s">
        <v>79</v>
      </c>
      <c r="K109" s="19" t="s">
        <v>453</v>
      </c>
      <c r="L109" s="19" t="s">
        <v>454</v>
      </c>
      <c r="M109" s="19" t="s">
        <v>188</v>
      </c>
      <c r="N109" s="19" t="s">
        <v>337</v>
      </c>
      <c r="O109" s="23" t="s">
        <v>54</v>
      </c>
      <c r="P109" s="23" t="s">
        <v>455</v>
      </c>
      <c r="Q109" s="26" t="s">
        <v>53</v>
      </c>
    </row>
    <row r="110" spans="1:17" ht="51">
      <c r="A110" s="14">
        <v>55</v>
      </c>
      <c r="B110" s="15">
        <v>10347</v>
      </c>
      <c r="C110" s="14" t="s">
        <v>456</v>
      </c>
      <c r="D110" s="38" t="s">
        <v>418</v>
      </c>
      <c r="E110" s="15" t="s">
        <v>230</v>
      </c>
      <c r="F110" s="28" t="s">
        <v>296</v>
      </c>
      <c r="J110" s="18" t="s">
        <v>79</v>
      </c>
      <c r="K110" s="19" t="s">
        <v>457</v>
      </c>
      <c r="L110" s="19" t="s">
        <v>316</v>
      </c>
      <c r="M110" s="19" t="s">
        <v>436</v>
      </c>
      <c r="N110" s="19" t="s">
        <v>337</v>
      </c>
      <c r="O110" s="20" t="s">
        <v>30</v>
      </c>
      <c r="P110" s="20"/>
      <c r="Q110" s="21"/>
    </row>
    <row r="111" spans="1:17" ht="63.75">
      <c r="A111" s="14">
        <v>56</v>
      </c>
      <c r="B111" s="15">
        <v>10348</v>
      </c>
      <c r="C111" s="14" t="s">
        <v>458</v>
      </c>
      <c r="D111" s="38" t="s">
        <v>418</v>
      </c>
      <c r="E111" s="15" t="s">
        <v>230</v>
      </c>
      <c r="F111" s="28" t="s">
        <v>296</v>
      </c>
      <c r="J111" s="18" t="s">
        <v>79</v>
      </c>
      <c r="K111" s="19" t="s">
        <v>459</v>
      </c>
      <c r="L111" s="19" t="s">
        <v>460</v>
      </c>
      <c r="M111" s="19" t="s">
        <v>461</v>
      </c>
      <c r="N111" s="19" t="s">
        <v>337</v>
      </c>
      <c r="O111" s="20" t="s">
        <v>30</v>
      </c>
      <c r="P111" s="20"/>
      <c r="Q111" s="21"/>
    </row>
    <row r="112" spans="1:17" ht="140.25">
      <c r="A112" s="14">
        <v>57</v>
      </c>
      <c r="B112" s="15">
        <v>10349</v>
      </c>
      <c r="C112" s="14" t="s">
        <v>462</v>
      </c>
      <c r="D112" s="38" t="s">
        <v>418</v>
      </c>
      <c r="E112" s="15" t="s">
        <v>22</v>
      </c>
      <c r="F112" s="28" t="s">
        <v>296</v>
      </c>
      <c r="J112" s="18" t="s">
        <v>79</v>
      </c>
      <c r="K112" s="19" t="s">
        <v>463</v>
      </c>
      <c r="L112" s="19" t="s">
        <v>316</v>
      </c>
      <c r="M112" s="19" t="s">
        <v>464</v>
      </c>
      <c r="N112" s="19" t="s">
        <v>465</v>
      </c>
      <c r="O112" s="23" t="s">
        <v>374</v>
      </c>
      <c r="P112" s="23" t="s">
        <v>466</v>
      </c>
      <c r="Q112" s="26" t="s">
        <v>467</v>
      </c>
    </row>
    <row r="113" spans="1:17" ht="51">
      <c r="A113" s="14">
        <v>58</v>
      </c>
      <c r="B113" s="15">
        <v>10350</v>
      </c>
      <c r="C113" s="14" t="s">
        <v>468</v>
      </c>
      <c r="D113" s="38" t="s">
        <v>418</v>
      </c>
      <c r="E113" s="15" t="s">
        <v>22</v>
      </c>
      <c r="F113" s="28" t="s">
        <v>296</v>
      </c>
      <c r="J113" s="18" t="s">
        <v>79</v>
      </c>
      <c r="K113" s="19" t="s">
        <v>469</v>
      </c>
      <c r="L113" s="19" t="s">
        <v>299</v>
      </c>
      <c r="M113" s="19" t="s">
        <v>470</v>
      </c>
      <c r="N113" s="19" t="s">
        <v>126</v>
      </c>
      <c r="O113" s="20" t="s">
        <v>30</v>
      </c>
      <c r="P113" s="20"/>
      <c r="Q113" s="21"/>
    </row>
    <row r="114" spans="1:17" ht="63.75">
      <c r="A114" s="14">
        <v>59</v>
      </c>
      <c r="B114" s="15">
        <v>10351</v>
      </c>
      <c r="C114" s="14" t="s">
        <v>471</v>
      </c>
      <c r="D114" s="38" t="s">
        <v>418</v>
      </c>
      <c r="E114" s="15" t="s">
        <v>230</v>
      </c>
      <c r="F114" s="28" t="s">
        <v>296</v>
      </c>
      <c r="J114" s="18" t="s">
        <v>79</v>
      </c>
      <c r="K114" s="19" t="s">
        <v>472</v>
      </c>
      <c r="L114" s="19" t="s">
        <v>473</v>
      </c>
      <c r="M114" s="19" t="s">
        <v>474</v>
      </c>
      <c r="N114" s="19" t="s">
        <v>337</v>
      </c>
      <c r="O114" s="20" t="s">
        <v>30</v>
      </c>
      <c r="P114" s="20"/>
      <c r="Q114" s="21"/>
    </row>
    <row r="115" spans="1:17" ht="51">
      <c r="A115" s="14">
        <v>60</v>
      </c>
      <c r="B115" s="15">
        <v>10352</v>
      </c>
      <c r="C115" s="14" t="s">
        <v>475</v>
      </c>
      <c r="D115" s="38" t="s">
        <v>418</v>
      </c>
      <c r="E115" s="15" t="s">
        <v>22</v>
      </c>
      <c r="F115" s="28" t="s">
        <v>296</v>
      </c>
      <c r="J115" s="18" t="s">
        <v>79</v>
      </c>
      <c r="K115" s="19" t="s">
        <v>476</v>
      </c>
      <c r="L115" s="19" t="s">
        <v>477</v>
      </c>
      <c r="M115" s="19" t="s">
        <v>188</v>
      </c>
      <c r="N115" s="19" t="s">
        <v>126</v>
      </c>
      <c r="O115" s="20" t="s">
        <v>30</v>
      </c>
      <c r="P115" s="20"/>
      <c r="Q115" s="21"/>
    </row>
    <row r="116" spans="1:17" ht="89.25">
      <c r="A116" s="14">
        <v>61</v>
      </c>
      <c r="B116" s="15">
        <v>10353</v>
      </c>
      <c r="C116" s="14" t="s">
        <v>478</v>
      </c>
      <c r="D116" s="38" t="s">
        <v>418</v>
      </c>
      <c r="E116" s="15" t="s">
        <v>230</v>
      </c>
      <c r="F116" s="28" t="s">
        <v>296</v>
      </c>
      <c r="J116" s="18" t="s">
        <v>79</v>
      </c>
      <c r="K116" s="19" t="s">
        <v>479</v>
      </c>
      <c r="L116" s="19" t="s">
        <v>480</v>
      </c>
      <c r="M116" s="19" t="s">
        <v>188</v>
      </c>
      <c r="N116" s="19" t="s">
        <v>337</v>
      </c>
      <c r="O116" s="20" t="s">
        <v>30</v>
      </c>
      <c r="P116" s="20"/>
      <c r="Q116" s="21"/>
    </row>
    <row r="117" spans="1:17" ht="51">
      <c r="A117" s="14">
        <v>62</v>
      </c>
      <c r="B117" s="15" t="s">
        <v>481</v>
      </c>
      <c r="C117" s="14" t="s">
        <v>482</v>
      </c>
      <c r="D117" s="38" t="s">
        <v>418</v>
      </c>
      <c r="E117" s="15" t="s">
        <v>230</v>
      </c>
      <c r="F117" s="28" t="s">
        <v>296</v>
      </c>
      <c r="J117" s="18" t="s">
        <v>79</v>
      </c>
      <c r="K117" s="29" t="s">
        <v>483</v>
      </c>
      <c r="L117" s="19" t="s">
        <v>299</v>
      </c>
      <c r="M117" s="19" t="s">
        <v>484</v>
      </c>
      <c r="N117" s="19" t="s">
        <v>337</v>
      </c>
      <c r="O117" s="20" t="s">
        <v>30</v>
      </c>
      <c r="P117" s="20"/>
      <c r="Q117" s="21"/>
    </row>
    <row r="118" spans="1:17" ht="38.25">
      <c r="A118" s="14">
        <v>63</v>
      </c>
      <c r="B118" s="15">
        <v>10356</v>
      </c>
      <c r="C118" s="14" t="s">
        <v>485</v>
      </c>
      <c r="D118" s="38" t="s">
        <v>418</v>
      </c>
      <c r="E118" s="15" t="s">
        <v>230</v>
      </c>
      <c r="F118" s="28" t="s">
        <v>296</v>
      </c>
      <c r="J118" s="18" t="s">
        <v>79</v>
      </c>
      <c r="K118" s="29" t="s">
        <v>486</v>
      </c>
      <c r="L118" s="19" t="s">
        <v>316</v>
      </c>
      <c r="M118" s="19" t="s">
        <v>484</v>
      </c>
      <c r="N118" s="19" t="s">
        <v>337</v>
      </c>
      <c r="O118" s="20" t="s">
        <v>30</v>
      </c>
      <c r="P118" s="20"/>
      <c r="Q118" s="21"/>
    </row>
    <row r="119" spans="1:17" ht="38.25">
      <c r="A119" s="14">
        <v>64</v>
      </c>
      <c r="B119" s="15">
        <v>10357</v>
      </c>
      <c r="C119" s="14" t="s">
        <v>487</v>
      </c>
      <c r="D119" s="38" t="s">
        <v>418</v>
      </c>
      <c r="E119" s="15" t="s">
        <v>230</v>
      </c>
      <c r="F119" s="28" t="s">
        <v>296</v>
      </c>
      <c r="J119" s="18" t="s">
        <v>79</v>
      </c>
      <c r="K119" s="29" t="s">
        <v>488</v>
      </c>
      <c r="L119" s="19" t="s">
        <v>489</v>
      </c>
      <c r="M119" s="19" t="s">
        <v>490</v>
      </c>
      <c r="N119" s="19" t="s">
        <v>491</v>
      </c>
      <c r="O119" s="20" t="s">
        <v>30</v>
      </c>
      <c r="P119" s="20"/>
      <c r="Q119" s="21"/>
    </row>
    <row r="120" spans="1:17" ht="38.25">
      <c r="A120" s="14">
        <v>65</v>
      </c>
      <c r="B120" s="15">
        <v>10359</v>
      </c>
      <c r="C120" s="14" t="s">
        <v>492</v>
      </c>
      <c r="D120" s="38" t="s">
        <v>418</v>
      </c>
      <c r="E120" s="15" t="s">
        <v>230</v>
      </c>
      <c r="F120" s="28" t="s">
        <v>296</v>
      </c>
      <c r="J120" s="18" t="s">
        <v>79</v>
      </c>
      <c r="K120" s="29" t="s">
        <v>493</v>
      </c>
      <c r="L120" s="19" t="s">
        <v>454</v>
      </c>
      <c r="M120" s="19" t="s">
        <v>494</v>
      </c>
      <c r="N120" s="19" t="s">
        <v>337</v>
      </c>
      <c r="O120" s="20" t="s">
        <v>30</v>
      </c>
      <c r="P120" s="20"/>
      <c r="Q120" s="21"/>
    </row>
    <row r="121" spans="1:17" ht="38.25">
      <c r="A121" s="14">
        <v>66</v>
      </c>
      <c r="B121" s="15">
        <v>10360</v>
      </c>
      <c r="C121" s="14" t="s">
        <v>495</v>
      </c>
      <c r="D121" s="38" t="s">
        <v>418</v>
      </c>
      <c r="E121" s="15" t="s">
        <v>22</v>
      </c>
      <c r="F121" s="28" t="s">
        <v>296</v>
      </c>
      <c r="J121" s="18" t="s">
        <v>496</v>
      </c>
      <c r="K121" s="29" t="s">
        <v>497</v>
      </c>
      <c r="L121" s="19" t="s">
        <v>498</v>
      </c>
      <c r="M121" s="19" t="s">
        <v>188</v>
      </c>
      <c r="N121" s="19" t="s">
        <v>442</v>
      </c>
      <c r="O121" s="20" t="s">
        <v>30</v>
      </c>
      <c r="P121" s="20"/>
      <c r="Q121" s="21"/>
    </row>
    <row r="122" spans="1:17" ht="51">
      <c r="A122" s="14">
        <v>67</v>
      </c>
      <c r="B122" s="15">
        <v>10362</v>
      </c>
      <c r="C122" s="14" t="s">
        <v>499</v>
      </c>
      <c r="D122" s="38" t="s">
        <v>418</v>
      </c>
      <c r="E122" s="15" t="s">
        <v>230</v>
      </c>
      <c r="F122" s="28" t="s">
        <v>296</v>
      </c>
      <c r="J122" s="18" t="s">
        <v>79</v>
      </c>
      <c r="K122" s="29" t="s">
        <v>500</v>
      </c>
      <c r="L122" s="19" t="s">
        <v>501</v>
      </c>
      <c r="M122" s="19" t="s">
        <v>188</v>
      </c>
      <c r="N122" s="19" t="s">
        <v>502</v>
      </c>
      <c r="O122" s="20" t="s">
        <v>30</v>
      </c>
      <c r="P122" s="20"/>
      <c r="Q122" s="21"/>
    </row>
    <row r="123" spans="1:17" ht="38.25">
      <c r="A123" s="14">
        <v>68</v>
      </c>
      <c r="B123" s="15">
        <v>10363</v>
      </c>
      <c r="C123" s="14" t="s">
        <v>503</v>
      </c>
      <c r="D123" s="38" t="s">
        <v>418</v>
      </c>
      <c r="E123" s="15" t="s">
        <v>230</v>
      </c>
      <c r="F123" s="28" t="s">
        <v>296</v>
      </c>
      <c r="J123" s="18" t="s">
        <v>79</v>
      </c>
      <c r="K123" s="29" t="s">
        <v>504</v>
      </c>
      <c r="L123" s="19" t="s">
        <v>316</v>
      </c>
      <c r="M123" s="19" t="s">
        <v>188</v>
      </c>
      <c r="N123" s="19" t="s">
        <v>337</v>
      </c>
      <c r="O123" s="20" t="s">
        <v>30</v>
      </c>
      <c r="P123" s="20"/>
      <c r="Q123" s="21"/>
    </row>
    <row r="124" spans="1:17" ht="38.25">
      <c r="A124" s="14">
        <v>69</v>
      </c>
      <c r="B124" s="15">
        <v>10364</v>
      </c>
      <c r="C124" s="14" t="s">
        <v>505</v>
      </c>
      <c r="D124" s="38" t="s">
        <v>418</v>
      </c>
      <c r="E124" s="15" t="s">
        <v>230</v>
      </c>
      <c r="F124" s="28" t="s">
        <v>296</v>
      </c>
      <c r="J124" s="18" t="s">
        <v>79</v>
      </c>
      <c r="K124" s="29" t="s">
        <v>506</v>
      </c>
      <c r="L124" s="19" t="s">
        <v>507</v>
      </c>
      <c r="M124" s="19" t="s">
        <v>64</v>
      </c>
      <c r="N124" s="19" t="s">
        <v>508</v>
      </c>
      <c r="O124" s="20" t="s">
        <v>30</v>
      </c>
      <c r="P124" s="20"/>
      <c r="Q124" s="21"/>
    </row>
    <row r="125" spans="1:17" ht="38.25">
      <c r="A125" s="14">
        <v>70</v>
      </c>
      <c r="B125" s="15">
        <v>10371</v>
      </c>
      <c r="C125" s="14" t="s">
        <v>509</v>
      </c>
      <c r="D125" s="38" t="s">
        <v>418</v>
      </c>
      <c r="E125" s="15" t="s">
        <v>22</v>
      </c>
      <c r="F125" s="28" t="s">
        <v>296</v>
      </c>
      <c r="J125" s="18" t="s">
        <v>79</v>
      </c>
      <c r="K125" s="29" t="s">
        <v>510</v>
      </c>
      <c r="L125" s="19" t="s">
        <v>299</v>
      </c>
      <c r="M125" s="19" t="s">
        <v>188</v>
      </c>
      <c r="N125" s="19" t="s">
        <v>511</v>
      </c>
      <c r="O125" s="20" t="s">
        <v>30</v>
      </c>
      <c r="P125" s="20"/>
      <c r="Q125" s="21"/>
    </row>
    <row r="126" spans="1:17" ht="51">
      <c r="A126" s="14">
        <v>71</v>
      </c>
      <c r="B126" s="15">
        <v>10373</v>
      </c>
      <c r="C126" s="14" t="s">
        <v>512</v>
      </c>
      <c r="D126" s="38" t="s">
        <v>418</v>
      </c>
      <c r="E126" s="15" t="s">
        <v>22</v>
      </c>
      <c r="F126" s="28" t="s">
        <v>296</v>
      </c>
      <c r="J126" s="18" t="s">
        <v>79</v>
      </c>
      <c r="K126" s="29" t="s">
        <v>513</v>
      </c>
      <c r="L126" s="19" t="s">
        <v>299</v>
      </c>
      <c r="M126" s="19" t="s">
        <v>188</v>
      </c>
      <c r="N126" s="19" t="s">
        <v>514</v>
      </c>
      <c r="O126" s="20" t="s">
        <v>30</v>
      </c>
      <c r="P126" s="20"/>
      <c r="Q126" s="21"/>
    </row>
    <row r="127" spans="1:17" ht="59.25" customHeight="1">
      <c r="A127" s="14">
        <v>72</v>
      </c>
      <c r="B127" s="15">
        <v>10375</v>
      </c>
      <c r="C127" s="14" t="s">
        <v>515</v>
      </c>
      <c r="D127" s="38" t="s">
        <v>418</v>
      </c>
      <c r="E127" s="15" t="s">
        <v>22</v>
      </c>
      <c r="F127" s="28" t="s">
        <v>296</v>
      </c>
      <c r="J127" s="18" t="s">
        <v>516</v>
      </c>
      <c r="K127" s="29" t="s">
        <v>517</v>
      </c>
      <c r="L127" s="19" t="s">
        <v>518</v>
      </c>
      <c r="M127" s="19" t="s">
        <v>519</v>
      </c>
      <c r="N127" s="19" t="s">
        <v>520</v>
      </c>
      <c r="O127" s="20" t="s">
        <v>30</v>
      </c>
      <c r="P127" s="20"/>
      <c r="Q127" s="21"/>
    </row>
    <row r="128" spans="1:17" ht="114.75">
      <c r="A128" s="14">
        <v>73</v>
      </c>
      <c r="B128" s="15">
        <v>10383</v>
      </c>
      <c r="C128" s="14" t="s">
        <v>521</v>
      </c>
      <c r="D128" s="38" t="s">
        <v>418</v>
      </c>
      <c r="E128" s="15" t="s">
        <v>22</v>
      </c>
      <c r="F128" s="28" t="s">
        <v>296</v>
      </c>
      <c r="J128" s="18" t="s">
        <v>79</v>
      </c>
      <c r="K128" s="29" t="s">
        <v>522</v>
      </c>
      <c r="L128" s="19" t="s">
        <v>299</v>
      </c>
      <c r="M128" s="19" t="s">
        <v>188</v>
      </c>
      <c r="N128" s="19" t="s">
        <v>523</v>
      </c>
      <c r="O128" s="20" t="s">
        <v>30</v>
      </c>
      <c r="P128" s="20"/>
      <c r="Q128" s="21"/>
    </row>
    <row r="129" spans="1:17" ht="90" customHeight="1">
      <c r="A129" s="14">
        <v>74</v>
      </c>
      <c r="B129" s="15">
        <v>10388</v>
      </c>
      <c r="C129" s="14" t="s">
        <v>524</v>
      </c>
      <c r="D129" s="38" t="s">
        <v>418</v>
      </c>
      <c r="E129" s="15" t="s">
        <v>230</v>
      </c>
      <c r="F129" s="28" t="s">
        <v>296</v>
      </c>
      <c r="J129" s="18" t="s">
        <v>525</v>
      </c>
      <c r="K129" s="29" t="s">
        <v>526</v>
      </c>
      <c r="L129" s="19" t="s">
        <v>527</v>
      </c>
      <c r="M129" s="19" t="s">
        <v>398</v>
      </c>
      <c r="N129" s="19" t="s">
        <v>528</v>
      </c>
      <c r="O129" s="20" t="s">
        <v>30</v>
      </c>
      <c r="P129" s="20"/>
      <c r="Q129" s="21"/>
    </row>
    <row r="130" spans="1:17" ht="64.5" customHeight="1">
      <c r="A130" s="14">
        <v>75</v>
      </c>
      <c r="B130" s="15">
        <v>10389</v>
      </c>
      <c r="C130" s="14" t="s">
        <v>529</v>
      </c>
      <c r="D130" s="38" t="s">
        <v>21</v>
      </c>
      <c r="E130" s="15" t="s">
        <v>230</v>
      </c>
      <c r="F130" s="28" t="s">
        <v>296</v>
      </c>
      <c r="J130" s="18" t="s">
        <v>79</v>
      </c>
      <c r="K130" s="29" t="s">
        <v>530</v>
      </c>
      <c r="L130" s="19" t="s">
        <v>531</v>
      </c>
      <c r="M130" s="19" t="s">
        <v>420</v>
      </c>
      <c r="N130" s="19" t="s">
        <v>532</v>
      </c>
      <c r="O130" s="20" t="s">
        <v>30</v>
      </c>
      <c r="P130" s="20"/>
      <c r="Q130" s="21"/>
    </row>
    <row r="131" spans="1:17" ht="76.5" customHeight="1">
      <c r="A131" s="14">
        <v>76</v>
      </c>
      <c r="B131" s="15">
        <v>10390</v>
      </c>
      <c r="C131" s="14" t="s">
        <v>533</v>
      </c>
      <c r="D131" s="38" t="s">
        <v>418</v>
      </c>
      <c r="E131" s="15" t="s">
        <v>230</v>
      </c>
      <c r="F131" s="28" t="s">
        <v>296</v>
      </c>
      <c r="J131" s="18" t="s">
        <v>79</v>
      </c>
      <c r="K131" s="29" t="s">
        <v>534</v>
      </c>
      <c r="L131" s="19" t="s">
        <v>535</v>
      </c>
      <c r="M131" s="19" t="s">
        <v>420</v>
      </c>
      <c r="N131" s="19" t="s">
        <v>337</v>
      </c>
      <c r="O131" s="20" t="s">
        <v>30</v>
      </c>
      <c r="P131" s="20"/>
      <c r="Q131" s="21"/>
    </row>
    <row r="132" spans="1:17" ht="125.25" customHeight="1">
      <c r="A132" s="14">
        <v>77</v>
      </c>
      <c r="B132" s="15">
        <v>10391</v>
      </c>
      <c r="C132" s="14" t="s">
        <v>536</v>
      </c>
      <c r="D132" s="38" t="s">
        <v>418</v>
      </c>
      <c r="E132" s="15" t="s">
        <v>230</v>
      </c>
      <c r="F132" s="28" t="s">
        <v>296</v>
      </c>
      <c r="J132" s="18" t="s">
        <v>79</v>
      </c>
      <c r="K132" s="29" t="s">
        <v>537</v>
      </c>
      <c r="L132" s="19" t="s">
        <v>316</v>
      </c>
      <c r="M132" s="19" t="s">
        <v>398</v>
      </c>
      <c r="N132" s="19" t="s">
        <v>538</v>
      </c>
      <c r="O132" s="20" t="s">
        <v>30</v>
      </c>
      <c r="P132" s="20"/>
      <c r="Q132" s="21"/>
    </row>
    <row r="133" spans="1:17" ht="125.25" customHeight="1">
      <c r="A133" s="14">
        <v>78</v>
      </c>
      <c r="B133" s="15">
        <v>10392</v>
      </c>
      <c r="C133" s="14" t="s">
        <v>539</v>
      </c>
      <c r="D133" s="38" t="s">
        <v>418</v>
      </c>
      <c r="E133" s="15" t="s">
        <v>230</v>
      </c>
      <c r="F133" s="28" t="s">
        <v>296</v>
      </c>
      <c r="J133" s="18" t="s">
        <v>540</v>
      </c>
      <c r="K133" s="29" t="s">
        <v>541</v>
      </c>
      <c r="L133" s="19" t="s">
        <v>299</v>
      </c>
      <c r="M133" s="19" t="s">
        <v>188</v>
      </c>
      <c r="N133" s="19" t="s">
        <v>542</v>
      </c>
      <c r="O133" s="20" t="s">
        <v>30</v>
      </c>
      <c r="P133" s="20"/>
      <c r="Q133" s="21"/>
    </row>
    <row r="134" spans="1:17" ht="125.25" customHeight="1">
      <c r="A134" s="14">
        <v>79</v>
      </c>
      <c r="B134" s="15">
        <v>10393</v>
      </c>
      <c r="C134" s="14" t="s">
        <v>543</v>
      </c>
      <c r="D134" s="38" t="s">
        <v>418</v>
      </c>
      <c r="E134" s="15" t="s">
        <v>230</v>
      </c>
      <c r="F134" s="31" t="s">
        <v>296</v>
      </c>
      <c r="J134" s="18" t="s">
        <v>79</v>
      </c>
      <c r="K134" s="29" t="s">
        <v>544</v>
      </c>
      <c r="L134" s="19" t="s">
        <v>299</v>
      </c>
      <c r="M134" s="19" t="s">
        <v>420</v>
      </c>
      <c r="N134" s="19" t="s">
        <v>126</v>
      </c>
      <c r="O134" s="20" t="s">
        <v>30</v>
      </c>
      <c r="P134" s="20"/>
      <c r="Q134" s="21"/>
    </row>
    <row r="135" spans="1:17" ht="125.25" customHeight="1">
      <c r="A135" s="14">
        <v>80</v>
      </c>
      <c r="B135" s="15">
        <v>10394</v>
      </c>
      <c r="C135" s="14" t="s">
        <v>545</v>
      </c>
      <c r="D135" s="38" t="s">
        <v>418</v>
      </c>
      <c r="E135" s="15" t="s">
        <v>230</v>
      </c>
      <c r="F135" s="31" t="s">
        <v>296</v>
      </c>
      <c r="J135" s="18" t="s">
        <v>79</v>
      </c>
      <c r="K135" s="29" t="s">
        <v>546</v>
      </c>
      <c r="L135" s="19" t="s">
        <v>299</v>
      </c>
      <c r="M135" s="19" t="s">
        <v>547</v>
      </c>
      <c r="N135" s="19" t="s">
        <v>548</v>
      </c>
      <c r="O135" s="20" t="s">
        <v>30</v>
      </c>
      <c r="P135" s="20"/>
      <c r="Q135" s="21"/>
    </row>
    <row r="136" spans="1:17" ht="125.25" customHeight="1">
      <c r="A136" s="14">
        <v>81</v>
      </c>
      <c r="B136" s="15">
        <v>10395</v>
      </c>
      <c r="C136" s="14" t="s">
        <v>549</v>
      </c>
      <c r="D136" s="38" t="s">
        <v>418</v>
      </c>
      <c r="E136" s="15" t="s">
        <v>230</v>
      </c>
      <c r="F136" s="28" t="s">
        <v>296</v>
      </c>
      <c r="J136" s="18" t="s">
        <v>344</v>
      </c>
      <c r="K136" s="29" t="s">
        <v>550</v>
      </c>
      <c r="L136" s="19" t="s">
        <v>299</v>
      </c>
      <c r="M136" s="19" t="s">
        <v>551</v>
      </c>
      <c r="N136" s="19" t="s">
        <v>337</v>
      </c>
      <c r="O136" s="20" t="s">
        <v>30</v>
      </c>
      <c r="P136" s="20"/>
      <c r="Q136" s="21"/>
    </row>
    <row r="137" spans="1:17">
      <c r="A137" s="88" t="s">
        <v>552</v>
      </c>
      <c r="B137" s="88"/>
      <c r="C137" s="88"/>
      <c r="D137" s="88"/>
      <c r="E137" s="88"/>
      <c r="F137" s="88"/>
      <c r="G137" s="88"/>
      <c r="H137" s="88"/>
      <c r="I137" s="88"/>
      <c r="J137" s="88"/>
      <c r="K137" s="88"/>
      <c r="L137" s="88"/>
      <c r="M137" s="88"/>
      <c r="N137" s="88"/>
      <c r="O137" s="88"/>
      <c r="P137" s="88"/>
      <c r="Q137" s="88"/>
    </row>
    <row r="138" spans="1:17" ht="89.25">
      <c r="A138" s="14">
        <f t="shared" ref="A138:A143" ca="1" si="6">IF(ISNUMBER(OFFSET(A138,-1,0)),OFFSET(A138,-1,0)+1,OFFSET(A138,-2,0)+1)</f>
        <v>82</v>
      </c>
      <c r="B138" s="15" t="s">
        <v>553</v>
      </c>
      <c r="C138" s="14" t="s">
        <v>554</v>
      </c>
      <c r="D138" s="38" t="s">
        <v>418</v>
      </c>
      <c r="E138" s="15" t="s">
        <v>22</v>
      </c>
      <c r="F138" s="16" t="s">
        <v>555</v>
      </c>
      <c r="G138" s="15"/>
      <c r="H138" s="15"/>
      <c r="I138" s="17"/>
      <c r="J138" s="18" t="s">
        <v>66</v>
      </c>
      <c r="K138" s="19" t="s">
        <v>556</v>
      </c>
      <c r="L138" s="19" t="s">
        <v>557</v>
      </c>
      <c r="M138" s="19"/>
      <c r="N138" s="19" t="s">
        <v>558</v>
      </c>
      <c r="O138" s="20" t="s">
        <v>30</v>
      </c>
      <c r="P138" s="20"/>
      <c r="Q138" s="21"/>
    </row>
    <row r="139" spans="1:17" ht="89.25">
      <c r="A139" s="14">
        <f t="shared" ca="1" si="6"/>
        <v>83</v>
      </c>
      <c r="B139" s="15" t="s">
        <v>559</v>
      </c>
      <c r="C139" s="14" t="s">
        <v>560</v>
      </c>
      <c r="D139" s="38" t="s">
        <v>418</v>
      </c>
      <c r="E139" s="15" t="s">
        <v>22</v>
      </c>
      <c r="F139" s="16" t="s">
        <v>555</v>
      </c>
      <c r="G139" s="15"/>
      <c r="H139" s="15"/>
      <c r="I139" s="17"/>
      <c r="J139" s="18" t="s">
        <v>66</v>
      </c>
      <c r="K139" s="19" t="s">
        <v>561</v>
      </c>
      <c r="L139" s="19" t="s">
        <v>557</v>
      </c>
      <c r="M139" s="19"/>
      <c r="N139" s="19" t="s">
        <v>558</v>
      </c>
      <c r="O139" s="20" t="s">
        <v>30</v>
      </c>
      <c r="P139" s="20"/>
      <c r="Q139" s="21"/>
    </row>
    <row r="140" spans="1:17" ht="51">
      <c r="A140" s="14">
        <f t="shared" ca="1" si="6"/>
        <v>84</v>
      </c>
      <c r="B140" s="15" t="s">
        <v>562</v>
      </c>
      <c r="C140" s="14" t="s">
        <v>563</v>
      </c>
      <c r="D140" s="38" t="s">
        <v>63</v>
      </c>
      <c r="E140" s="15" t="s">
        <v>64</v>
      </c>
      <c r="F140" s="16"/>
      <c r="G140" s="15"/>
      <c r="H140" s="15"/>
      <c r="I140" s="17"/>
      <c r="J140" s="18" t="s">
        <v>66</v>
      </c>
      <c r="K140" s="19" t="s">
        <v>564</v>
      </c>
      <c r="L140" s="19" t="s">
        <v>557</v>
      </c>
      <c r="M140" s="19"/>
      <c r="N140" s="19" t="s">
        <v>565</v>
      </c>
      <c r="O140" s="20" t="s">
        <v>30</v>
      </c>
      <c r="P140" s="20"/>
      <c r="Q140" s="21"/>
    </row>
    <row r="141" spans="1:17" ht="89.25">
      <c r="A141" s="14">
        <f t="shared" ca="1" si="6"/>
        <v>85</v>
      </c>
      <c r="B141" s="15">
        <v>10403</v>
      </c>
      <c r="C141" s="14" t="s">
        <v>566</v>
      </c>
      <c r="D141" s="38" t="s">
        <v>63</v>
      </c>
      <c r="E141" s="15" t="s">
        <v>64</v>
      </c>
      <c r="F141" s="16"/>
      <c r="G141" s="15"/>
      <c r="H141" s="15"/>
      <c r="I141" s="17"/>
      <c r="J141" s="18" t="s">
        <v>66</v>
      </c>
      <c r="K141" s="19" t="s">
        <v>567</v>
      </c>
      <c r="L141" s="19" t="s">
        <v>557</v>
      </c>
      <c r="M141" s="19"/>
      <c r="N141" s="19" t="s">
        <v>558</v>
      </c>
      <c r="O141" s="20" t="s">
        <v>30</v>
      </c>
      <c r="P141" s="20"/>
      <c r="Q141" s="21"/>
    </row>
    <row r="142" spans="1:17" ht="89.25">
      <c r="A142" s="14">
        <f t="shared" ca="1" si="6"/>
        <v>86</v>
      </c>
      <c r="B142" s="15">
        <v>10404</v>
      </c>
      <c r="C142" s="14" t="s">
        <v>568</v>
      </c>
      <c r="D142" s="38" t="s">
        <v>63</v>
      </c>
      <c r="E142" s="15" t="s">
        <v>64</v>
      </c>
      <c r="F142" s="16"/>
      <c r="G142" s="15"/>
      <c r="H142" s="15"/>
      <c r="I142" s="17"/>
      <c r="J142" s="18" t="s">
        <v>66</v>
      </c>
      <c r="K142" s="19" t="s">
        <v>569</v>
      </c>
      <c r="L142" s="19" t="s">
        <v>557</v>
      </c>
      <c r="M142" s="19"/>
      <c r="N142" s="19" t="s">
        <v>558</v>
      </c>
      <c r="O142" s="20" t="s">
        <v>30</v>
      </c>
      <c r="P142" s="20"/>
      <c r="Q142" s="21"/>
    </row>
    <row r="143" spans="1:17" ht="89.25">
      <c r="A143" s="14">
        <f t="shared" ca="1" si="6"/>
        <v>87</v>
      </c>
      <c r="B143" s="15">
        <v>10405</v>
      </c>
      <c r="C143" s="14" t="s">
        <v>570</v>
      </c>
      <c r="D143" s="38" t="s">
        <v>63</v>
      </c>
      <c r="E143" s="15" t="s">
        <v>64</v>
      </c>
      <c r="F143" s="16"/>
      <c r="G143" s="15"/>
      <c r="H143" s="15"/>
      <c r="I143" s="17"/>
      <c r="J143" s="18" t="s">
        <v>66</v>
      </c>
      <c r="K143" s="19" t="s">
        <v>571</v>
      </c>
      <c r="L143" s="19" t="s">
        <v>557</v>
      </c>
      <c r="M143" s="19"/>
      <c r="N143" s="19" t="s">
        <v>558</v>
      </c>
      <c r="O143" s="20" t="s">
        <v>30</v>
      </c>
      <c r="P143" s="20"/>
      <c r="Q143" s="21"/>
    </row>
    <row r="144" spans="1:17" ht="89.25">
      <c r="A144" s="14">
        <f ca="1">IF(ISNUMBER(OFFSET(A144,-1,0)),OFFSET(A144,-1,0)+1,OFFSET(A144,-2,0)+1)</f>
        <v>88</v>
      </c>
      <c r="B144" s="15">
        <v>10406</v>
      </c>
      <c r="C144" s="14" t="s">
        <v>572</v>
      </c>
      <c r="D144" s="38" t="s">
        <v>63</v>
      </c>
      <c r="E144" s="15" t="s">
        <v>64</v>
      </c>
      <c r="F144" s="16"/>
      <c r="G144" s="15"/>
      <c r="H144" s="15"/>
      <c r="I144" s="17"/>
      <c r="J144" s="18" t="s">
        <v>66</v>
      </c>
      <c r="K144" s="19" t="s">
        <v>573</v>
      </c>
      <c r="L144" s="19" t="s">
        <v>557</v>
      </c>
      <c r="M144" s="19"/>
      <c r="N144" s="19" t="s">
        <v>558</v>
      </c>
      <c r="O144" s="20" t="s">
        <v>30</v>
      </c>
      <c r="P144" s="20"/>
      <c r="Q144" s="21"/>
    </row>
    <row r="145" spans="1:17">
      <c r="A145" s="88" t="s">
        <v>574</v>
      </c>
      <c r="B145" s="88"/>
      <c r="C145" s="88"/>
      <c r="D145" s="88"/>
      <c r="E145" s="88"/>
      <c r="F145" s="88"/>
      <c r="G145" s="88"/>
      <c r="H145" s="88"/>
      <c r="I145" s="88"/>
      <c r="J145" s="88"/>
      <c r="K145" s="88"/>
      <c r="L145" s="88"/>
      <c r="M145" s="88"/>
      <c r="N145" s="88"/>
      <c r="O145" s="88"/>
      <c r="P145" s="88"/>
      <c r="Q145" s="88"/>
    </row>
    <row r="146" spans="1:17" ht="51">
      <c r="A146" s="14">
        <f t="shared" ref="A146:A153" ca="1" si="7">IF(ISNUMBER(OFFSET(A146,-1,0)),OFFSET(A146,-1,0)+1,OFFSET(A146,-2,0)+1)</f>
        <v>89</v>
      </c>
      <c r="B146" s="63">
        <v>10501</v>
      </c>
      <c r="C146" s="63" t="s">
        <v>575</v>
      </c>
      <c r="D146" s="64" t="s">
        <v>63</v>
      </c>
      <c r="E146" s="63" t="s">
        <v>64</v>
      </c>
      <c r="F146" s="63"/>
      <c r="G146" s="63"/>
      <c r="H146" s="63"/>
      <c r="I146" s="29"/>
      <c r="J146" s="66" t="s">
        <v>66</v>
      </c>
      <c r="K146" s="29" t="s">
        <v>576</v>
      </c>
      <c r="L146" s="29" t="s">
        <v>557</v>
      </c>
      <c r="M146" s="29" t="s">
        <v>577</v>
      </c>
      <c r="N146" s="29" t="s">
        <v>578</v>
      </c>
      <c r="O146" s="20" t="s">
        <v>30</v>
      </c>
      <c r="P146" s="20"/>
      <c r="Q146" s="21"/>
    </row>
    <row r="147" spans="1:17" ht="51">
      <c r="A147" s="14">
        <f t="shared" ca="1" si="7"/>
        <v>90</v>
      </c>
      <c r="B147" s="63">
        <v>10502</v>
      </c>
      <c r="C147" s="63" t="s">
        <v>579</v>
      </c>
      <c r="D147" s="64" t="s">
        <v>63</v>
      </c>
      <c r="E147" s="63" t="s">
        <v>64</v>
      </c>
      <c r="F147" s="63"/>
      <c r="G147" s="63"/>
      <c r="H147" s="63"/>
      <c r="I147" s="29"/>
      <c r="J147" s="66" t="s">
        <v>66</v>
      </c>
      <c r="K147" s="29" t="s">
        <v>580</v>
      </c>
      <c r="L147" s="29" t="s">
        <v>50</v>
      </c>
      <c r="M147" s="29" t="s">
        <v>219</v>
      </c>
      <c r="N147" s="29" t="s">
        <v>578</v>
      </c>
      <c r="O147" s="20" t="s">
        <v>30</v>
      </c>
      <c r="P147" s="20"/>
      <c r="Q147" s="21"/>
    </row>
    <row r="148" spans="1:17" ht="63.75">
      <c r="A148" s="14">
        <f t="shared" ca="1" si="7"/>
        <v>91</v>
      </c>
      <c r="B148" s="63">
        <v>10503</v>
      </c>
      <c r="C148" s="63" t="s">
        <v>581</v>
      </c>
      <c r="D148" s="64" t="s">
        <v>63</v>
      </c>
      <c r="E148" s="63" t="s">
        <v>64</v>
      </c>
      <c r="F148" s="63"/>
      <c r="G148" s="63"/>
      <c r="H148" s="63"/>
      <c r="I148" s="29"/>
      <c r="J148" s="66" t="s">
        <v>66</v>
      </c>
      <c r="K148" s="29" t="s">
        <v>582</v>
      </c>
      <c r="L148" s="29" t="s">
        <v>50</v>
      </c>
      <c r="M148" s="29" t="s">
        <v>219</v>
      </c>
      <c r="N148" s="29" t="s">
        <v>578</v>
      </c>
      <c r="O148" s="20" t="s">
        <v>30</v>
      </c>
      <c r="P148" s="20" t="s">
        <v>280</v>
      </c>
      <c r="Q148" s="21"/>
    </row>
    <row r="149" spans="1:17" ht="51">
      <c r="A149" s="14">
        <f t="shared" ca="1" si="7"/>
        <v>92</v>
      </c>
      <c r="B149" s="63">
        <v>10504</v>
      </c>
      <c r="C149" s="63" t="s">
        <v>583</v>
      </c>
      <c r="D149" s="64" t="s">
        <v>63</v>
      </c>
      <c r="E149" s="63" t="s">
        <v>64</v>
      </c>
      <c r="F149" s="78">
        <v>12</v>
      </c>
      <c r="G149" s="79"/>
      <c r="H149" s="79"/>
      <c r="I149" s="29"/>
      <c r="J149" s="66" t="s">
        <v>147</v>
      </c>
      <c r="K149" s="29" t="s">
        <v>584</v>
      </c>
      <c r="L149" s="29" t="s">
        <v>50</v>
      </c>
      <c r="M149" s="29" t="s">
        <v>219</v>
      </c>
      <c r="N149" s="29" t="s">
        <v>578</v>
      </c>
      <c r="O149" s="20" t="s">
        <v>30</v>
      </c>
      <c r="P149" s="20"/>
      <c r="Q149" s="21"/>
    </row>
    <row r="150" spans="1:17" ht="63.75">
      <c r="A150" s="14">
        <f t="shared" ca="1" si="7"/>
        <v>93</v>
      </c>
      <c r="B150" s="63">
        <v>10505</v>
      </c>
      <c r="C150" s="63" t="s">
        <v>585</v>
      </c>
      <c r="D150" s="64" t="s">
        <v>63</v>
      </c>
      <c r="E150" s="63" t="s">
        <v>64</v>
      </c>
      <c r="F150" s="63"/>
      <c r="G150" s="79"/>
      <c r="H150" s="79"/>
      <c r="I150" s="29"/>
      <c r="J150" s="66" t="s">
        <v>66</v>
      </c>
      <c r="K150" s="29" t="s">
        <v>586</v>
      </c>
      <c r="L150" s="29" t="s">
        <v>587</v>
      </c>
      <c r="M150" s="29" t="s">
        <v>219</v>
      </c>
      <c r="N150" s="29" t="s">
        <v>578</v>
      </c>
      <c r="O150" s="20" t="s">
        <v>30</v>
      </c>
      <c r="P150" s="20"/>
      <c r="Q150" s="21"/>
    </row>
    <row r="151" spans="1:17" ht="63.75">
      <c r="A151" s="14">
        <f t="shared" ca="1" si="7"/>
        <v>94</v>
      </c>
      <c r="B151" s="63">
        <v>10512</v>
      </c>
      <c r="C151" s="63" t="s">
        <v>588</v>
      </c>
      <c r="D151" s="64" t="s">
        <v>418</v>
      </c>
      <c r="E151" s="63" t="s">
        <v>230</v>
      </c>
      <c r="F151" s="78">
        <v>20</v>
      </c>
      <c r="G151" s="68">
        <f>ROUND($F151*0.022,2-(1+INT(LOG10(ABS($F151*0.022)))))</f>
        <v>0.44</v>
      </c>
      <c r="H151" s="68">
        <f>ROUND($F151*0.042,2-(1+INT(LOG10(ABS($F151*0.042)))))</f>
        <v>0.84</v>
      </c>
      <c r="I151" s="20" t="s">
        <v>589</v>
      </c>
      <c r="J151" s="66" t="s">
        <v>79</v>
      </c>
      <c r="K151" s="29" t="s">
        <v>590</v>
      </c>
      <c r="L151" s="29" t="s">
        <v>50</v>
      </c>
      <c r="M151" s="29" t="s">
        <v>591</v>
      </c>
      <c r="N151" s="29" t="s">
        <v>592</v>
      </c>
      <c r="O151" s="20" t="s">
        <v>30</v>
      </c>
      <c r="P151" s="20" t="s">
        <v>280</v>
      </c>
      <c r="Q151" s="21"/>
    </row>
    <row r="152" spans="1:17" ht="38.25">
      <c r="A152" s="14">
        <f t="shared" ca="1" si="7"/>
        <v>95</v>
      </c>
      <c r="B152" s="63">
        <v>10513</v>
      </c>
      <c r="C152" s="63" t="s">
        <v>593</v>
      </c>
      <c r="D152" s="64" t="s">
        <v>63</v>
      </c>
      <c r="E152" s="63" t="s">
        <v>64</v>
      </c>
      <c r="F152" s="78" t="s">
        <v>296</v>
      </c>
      <c r="G152" s="68"/>
      <c r="H152" s="80"/>
      <c r="I152" s="27"/>
      <c r="J152" s="66" t="s">
        <v>66</v>
      </c>
      <c r="K152" s="29" t="s">
        <v>594</v>
      </c>
      <c r="L152" s="29" t="s">
        <v>50</v>
      </c>
      <c r="M152" s="29" t="s">
        <v>591</v>
      </c>
      <c r="N152" s="29" t="s">
        <v>595</v>
      </c>
      <c r="O152" s="20" t="s">
        <v>30</v>
      </c>
      <c r="P152" s="20" t="s">
        <v>280</v>
      </c>
      <c r="Q152" s="21"/>
    </row>
    <row r="153" spans="1:17" ht="51">
      <c r="A153" s="14">
        <f t="shared" ca="1" si="7"/>
        <v>96</v>
      </c>
      <c r="B153" s="63">
        <v>10514</v>
      </c>
      <c r="C153" s="63" t="s">
        <v>596</v>
      </c>
      <c r="D153" s="64" t="s">
        <v>418</v>
      </c>
      <c r="E153" s="63" t="s">
        <v>22</v>
      </c>
      <c r="F153" s="79">
        <v>1</v>
      </c>
      <c r="G153" s="68">
        <f>ROUND($F153*0.022,2-(1+INT(LOG10(ABS($F153*0.022)))))</f>
        <v>2.1999999999999999E-2</v>
      </c>
      <c r="H153" s="68">
        <f>ROUND($F153*0.042,2-(1+INT(LOG10(ABS($F153*0.042)))))</f>
        <v>4.2000000000000003E-2</v>
      </c>
      <c r="I153" s="20" t="s">
        <v>589</v>
      </c>
      <c r="J153" s="66" t="s">
        <v>597</v>
      </c>
      <c r="K153" s="29" t="s">
        <v>598</v>
      </c>
      <c r="L153" s="29" t="s">
        <v>50</v>
      </c>
      <c r="M153" s="29" t="s">
        <v>591</v>
      </c>
      <c r="N153" s="29" t="s">
        <v>599</v>
      </c>
      <c r="O153" s="20" t="s">
        <v>30</v>
      </c>
      <c r="P153" s="20" t="s">
        <v>600</v>
      </c>
      <c r="Q153" s="21"/>
    </row>
    <row r="154" spans="1:17" ht="105" customHeight="1">
      <c r="A154" s="14">
        <f t="shared" ref="A154:A164" ca="1" si="8">IF(ISNUMBER(OFFSET(A154,-1,0)),OFFSET(A154,-1,0)+1,OFFSET(A154,-2,0)+1)</f>
        <v>97</v>
      </c>
      <c r="B154" s="63">
        <v>10516</v>
      </c>
      <c r="C154" s="63" t="s">
        <v>601</v>
      </c>
      <c r="D154" s="64" t="s">
        <v>418</v>
      </c>
      <c r="E154" s="63" t="s">
        <v>230</v>
      </c>
      <c r="F154" s="79">
        <v>5</v>
      </c>
      <c r="G154" s="68">
        <f>ROUND($F154*0.022,2-(1+INT(LOG10(ABS($F154*0.022)))))</f>
        <v>0.11</v>
      </c>
      <c r="H154" s="68">
        <f>ROUND($F154*0.042,2-(1+INT(LOG10(ABS($F154*0.042)))))</f>
        <v>0.21</v>
      </c>
      <c r="I154" s="20" t="s">
        <v>589</v>
      </c>
      <c r="J154" s="66" t="s">
        <v>597</v>
      </c>
      <c r="K154" s="29" t="s">
        <v>602</v>
      </c>
      <c r="L154" s="29" t="s">
        <v>603</v>
      </c>
      <c r="M154" s="29" t="s">
        <v>219</v>
      </c>
      <c r="N154" s="29" t="s">
        <v>578</v>
      </c>
      <c r="O154" s="20" t="s">
        <v>30</v>
      </c>
      <c r="P154" s="23" t="s">
        <v>604</v>
      </c>
      <c r="Q154" s="21"/>
    </row>
    <row r="155" spans="1:17" ht="66.75" customHeight="1">
      <c r="A155" s="14">
        <f t="shared" ca="1" si="8"/>
        <v>98</v>
      </c>
      <c r="B155" s="63">
        <v>10522</v>
      </c>
      <c r="C155" s="63" t="s">
        <v>605</v>
      </c>
      <c r="D155" s="64" t="s">
        <v>63</v>
      </c>
      <c r="E155" s="63" t="s">
        <v>64</v>
      </c>
      <c r="F155" s="63"/>
      <c r="G155" s="63"/>
      <c r="H155" s="63"/>
      <c r="I155" s="29"/>
      <c r="J155" s="66" t="s">
        <v>66</v>
      </c>
      <c r="K155" s="29" t="s">
        <v>606</v>
      </c>
      <c r="L155" s="29" t="s">
        <v>607</v>
      </c>
      <c r="M155" s="29" t="s">
        <v>608</v>
      </c>
      <c r="N155" s="29" t="s">
        <v>64</v>
      </c>
      <c r="O155" s="20" t="s">
        <v>30</v>
      </c>
      <c r="P155" s="20"/>
      <c r="Q155" s="21"/>
    </row>
    <row r="156" spans="1:17" ht="63.75">
      <c r="A156" s="14">
        <f t="shared" ca="1" si="8"/>
        <v>99</v>
      </c>
      <c r="B156" s="63">
        <v>10523</v>
      </c>
      <c r="C156" s="63" t="s">
        <v>609</v>
      </c>
      <c r="D156" s="64" t="s">
        <v>63</v>
      </c>
      <c r="E156" s="63" t="s">
        <v>64</v>
      </c>
      <c r="F156" s="63" t="s">
        <v>296</v>
      </c>
      <c r="G156" s="63"/>
      <c r="H156" s="63"/>
      <c r="I156" s="29"/>
      <c r="J156" s="66" t="s">
        <v>66</v>
      </c>
      <c r="K156" s="29" t="s">
        <v>610</v>
      </c>
      <c r="L156" s="29" t="s">
        <v>50</v>
      </c>
      <c r="M156" s="29" t="s">
        <v>608</v>
      </c>
      <c r="N156" s="29" t="s">
        <v>64</v>
      </c>
      <c r="O156" s="20" t="s">
        <v>30</v>
      </c>
      <c r="P156" s="20"/>
      <c r="Q156" s="21"/>
    </row>
    <row r="157" spans="1:17" ht="51">
      <c r="A157" s="14">
        <f t="shared" ca="1" si="8"/>
        <v>100</v>
      </c>
      <c r="B157" s="63">
        <v>10524</v>
      </c>
      <c r="C157" s="63" t="s">
        <v>611</v>
      </c>
      <c r="D157" s="64" t="s">
        <v>418</v>
      </c>
      <c r="E157" s="63" t="s">
        <v>230</v>
      </c>
      <c r="F157" s="79">
        <v>250</v>
      </c>
      <c r="G157" s="81">
        <f>ROUND($F157*0.022,2-(1+INT(LOG10(ABS($F157*0.022)))))</f>
        <v>5.5</v>
      </c>
      <c r="H157" s="78">
        <f>ROUND($F157*0.042,2-(1+INT(LOG10(ABS($F157*0.042)))))</f>
        <v>11</v>
      </c>
      <c r="I157" s="20" t="s">
        <v>589</v>
      </c>
      <c r="J157" s="66" t="s">
        <v>612</v>
      </c>
      <c r="K157" s="29" t="s">
        <v>613</v>
      </c>
      <c r="L157" s="29" t="s">
        <v>50</v>
      </c>
      <c r="M157" s="29" t="s">
        <v>608</v>
      </c>
      <c r="N157" s="29" t="s">
        <v>64</v>
      </c>
      <c r="O157" s="20" t="s">
        <v>30</v>
      </c>
      <c r="P157" s="20"/>
      <c r="Q157" s="21"/>
    </row>
    <row r="158" spans="1:17" ht="76.5">
      <c r="A158" s="14">
        <f t="shared" ca="1" si="8"/>
        <v>101</v>
      </c>
      <c r="B158" s="63">
        <v>10525</v>
      </c>
      <c r="C158" s="63" t="s">
        <v>614</v>
      </c>
      <c r="D158" s="64" t="s">
        <v>615</v>
      </c>
      <c r="E158" s="63" t="s">
        <v>230</v>
      </c>
      <c r="F158" s="79">
        <v>2</v>
      </c>
      <c r="G158" s="68">
        <f>ROUND($F158*0.07,2-(1+INT(LOG10(ABS($F158*0.07)))))</f>
        <v>0.14000000000000001</v>
      </c>
      <c r="H158" s="68">
        <f>ROUND($F158*0.11,2-(1+INT(LOG10(ABS($F158*0.11)))))</f>
        <v>0.22</v>
      </c>
      <c r="I158" s="20" t="s">
        <v>616</v>
      </c>
      <c r="J158" s="66" t="s">
        <v>79</v>
      </c>
      <c r="K158" s="29" t="s">
        <v>617</v>
      </c>
      <c r="L158" s="29" t="s">
        <v>50</v>
      </c>
      <c r="M158" s="29" t="s">
        <v>608</v>
      </c>
      <c r="N158" s="29" t="s">
        <v>64</v>
      </c>
      <c r="O158" s="20" t="s">
        <v>30</v>
      </c>
      <c r="P158" s="20"/>
      <c r="Q158" s="21"/>
    </row>
    <row r="159" spans="1:17" ht="63.75">
      <c r="A159" s="14">
        <f t="shared" ca="1" si="8"/>
        <v>102</v>
      </c>
      <c r="B159" s="63">
        <v>10534</v>
      </c>
      <c r="C159" s="63" t="s">
        <v>432</v>
      </c>
      <c r="D159" s="64" t="s">
        <v>418</v>
      </c>
      <c r="E159" s="63" t="s">
        <v>230</v>
      </c>
      <c r="F159" s="63" t="s">
        <v>296</v>
      </c>
      <c r="G159" s="63"/>
      <c r="H159" s="63"/>
      <c r="I159" s="29"/>
      <c r="J159" s="66" t="s">
        <v>66</v>
      </c>
      <c r="K159" s="29" t="s">
        <v>618</v>
      </c>
      <c r="L159" s="29" t="s">
        <v>50</v>
      </c>
      <c r="M159" s="29" t="s">
        <v>608</v>
      </c>
      <c r="N159" s="29" t="s">
        <v>619</v>
      </c>
      <c r="O159" s="20" t="s">
        <v>30</v>
      </c>
      <c r="P159" s="20"/>
      <c r="Q159" s="21"/>
    </row>
    <row r="160" spans="1:17" ht="38.25">
      <c r="A160" s="14">
        <f t="shared" ca="1" si="8"/>
        <v>103</v>
      </c>
      <c r="B160" s="63">
        <v>10535</v>
      </c>
      <c r="C160" s="63" t="s">
        <v>620</v>
      </c>
      <c r="D160" s="64" t="s">
        <v>63</v>
      </c>
      <c r="E160" s="63" t="s">
        <v>64</v>
      </c>
      <c r="F160" s="63"/>
      <c r="G160" s="63"/>
      <c r="H160" s="63"/>
      <c r="I160" s="29"/>
      <c r="J160" s="66" t="s">
        <v>66</v>
      </c>
      <c r="K160" s="29" t="s">
        <v>621</v>
      </c>
      <c r="L160" s="29" t="s">
        <v>50</v>
      </c>
      <c r="M160" s="29" t="s">
        <v>608</v>
      </c>
      <c r="N160" s="29" t="s">
        <v>578</v>
      </c>
      <c r="O160" s="20" t="s">
        <v>30</v>
      </c>
      <c r="P160" s="20"/>
      <c r="Q160" s="21"/>
    </row>
    <row r="161" spans="1:17" ht="38.25">
      <c r="A161" s="14">
        <f t="shared" ca="1" si="8"/>
        <v>104</v>
      </c>
      <c r="B161" s="63">
        <v>10536</v>
      </c>
      <c r="C161" s="63" t="s">
        <v>622</v>
      </c>
      <c r="D161" s="64" t="s">
        <v>63</v>
      </c>
      <c r="E161" s="63" t="s">
        <v>64</v>
      </c>
      <c r="F161" s="63"/>
      <c r="G161" s="63"/>
      <c r="H161" s="63"/>
      <c r="I161" s="29"/>
      <c r="J161" s="66" t="s">
        <v>66</v>
      </c>
      <c r="K161" s="29" t="s">
        <v>623</v>
      </c>
      <c r="L161" s="29" t="s">
        <v>607</v>
      </c>
      <c r="M161" s="29" t="s">
        <v>608</v>
      </c>
      <c r="N161" s="29" t="s">
        <v>578</v>
      </c>
      <c r="O161" s="20" t="s">
        <v>30</v>
      </c>
      <c r="P161" s="20"/>
      <c r="Q161" s="21"/>
    </row>
    <row r="162" spans="1:17" ht="63.75">
      <c r="A162" s="14">
        <f t="shared" ca="1" si="8"/>
        <v>105</v>
      </c>
      <c r="B162" s="63">
        <v>10537</v>
      </c>
      <c r="C162" s="63" t="s">
        <v>624</v>
      </c>
      <c r="D162" s="64" t="s">
        <v>63</v>
      </c>
      <c r="E162" s="63" t="s">
        <v>64</v>
      </c>
      <c r="F162" s="63"/>
      <c r="G162" s="63"/>
      <c r="H162" s="63"/>
      <c r="I162" s="29"/>
      <c r="J162" s="66" t="s">
        <v>66</v>
      </c>
      <c r="K162" s="29" t="s">
        <v>625</v>
      </c>
      <c r="L162" s="29" t="s">
        <v>50</v>
      </c>
      <c r="M162" s="29" t="s">
        <v>608</v>
      </c>
      <c r="N162" s="29" t="s">
        <v>64</v>
      </c>
      <c r="O162" s="20" t="s">
        <v>30</v>
      </c>
      <c r="P162" s="20"/>
      <c r="Q162" s="21"/>
    </row>
    <row r="163" spans="1:17" ht="63.75">
      <c r="A163" s="14">
        <f t="shared" ca="1" si="8"/>
        <v>106</v>
      </c>
      <c r="B163" s="63" t="s">
        <v>626</v>
      </c>
      <c r="C163" s="63" t="s">
        <v>627</v>
      </c>
      <c r="D163" s="64" t="s">
        <v>63</v>
      </c>
      <c r="E163" s="63" t="s">
        <v>64</v>
      </c>
      <c r="F163" s="63"/>
      <c r="G163" s="63"/>
      <c r="H163" s="63"/>
      <c r="I163" s="29"/>
      <c r="J163" s="66" t="s">
        <v>628</v>
      </c>
      <c r="K163" s="29" t="s">
        <v>629</v>
      </c>
      <c r="L163" s="29" t="s">
        <v>50</v>
      </c>
      <c r="M163" s="29" t="s">
        <v>608</v>
      </c>
      <c r="N163" s="29" t="s">
        <v>64</v>
      </c>
      <c r="O163" s="20" t="s">
        <v>30</v>
      </c>
      <c r="P163" s="20"/>
      <c r="Q163" s="21"/>
    </row>
    <row r="164" spans="1:17" ht="38.25">
      <c r="A164" s="14">
        <f t="shared" ca="1" si="8"/>
        <v>107</v>
      </c>
      <c r="B164" s="63" t="s">
        <v>630</v>
      </c>
      <c r="C164" s="63" t="s">
        <v>631</v>
      </c>
      <c r="D164" s="64" t="s">
        <v>418</v>
      </c>
      <c r="E164" s="63" t="s">
        <v>22</v>
      </c>
      <c r="F164" s="79">
        <v>32</v>
      </c>
      <c r="G164" s="79">
        <v>0</v>
      </c>
      <c r="H164" s="79">
        <v>0</v>
      </c>
      <c r="I164" s="29"/>
      <c r="J164" s="66" t="s">
        <v>628</v>
      </c>
      <c r="K164" s="29" t="s">
        <v>632</v>
      </c>
      <c r="L164" s="29" t="s">
        <v>50</v>
      </c>
      <c r="M164" s="29" t="s">
        <v>608</v>
      </c>
      <c r="N164" s="29" t="s">
        <v>64</v>
      </c>
      <c r="O164" s="20" t="s">
        <v>30</v>
      </c>
      <c r="P164" s="20"/>
      <c r="Q164" s="21"/>
    </row>
    <row r="165" spans="1:17">
      <c r="A165" s="88" t="s">
        <v>633</v>
      </c>
      <c r="B165" s="88"/>
      <c r="C165" s="88"/>
      <c r="D165" s="88"/>
      <c r="E165" s="88"/>
      <c r="F165" s="88"/>
      <c r="G165" s="88"/>
      <c r="H165" s="88"/>
      <c r="I165" s="88"/>
      <c r="J165" s="88"/>
      <c r="K165" s="88"/>
      <c r="L165" s="88"/>
      <c r="M165" s="88"/>
      <c r="N165" s="88"/>
      <c r="O165" s="88"/>
      <c r="P165" s="88"/>
      <c r="Q165" s="88"/>
    </row>
    <row r="166" spans="1:17" ht="38.25">
      <c r="A166" s="14">
        <f t="shared" ref="A166:A187" ca="1" si="9">IF(ISNUMBER(OFFSET(A166,-1,0)),OFFSET(A166,-1,0)+1,OFFSET(A166,-2,0)+1)</f>
        <v>108</v>
      </c>
      <c r="B166" s="87">
        <v>10601</v>
      </c>
      <c r="C166" s="14" t="s">
        <v>634</v>
      </c>
      <c r="D166" s="38" t="s">
        <v>21</v>
      </c>
      <c r="E166" s="15" t="s">
        <v>230</v>
      </c>
      <c r="F166" s="16" t="s">
        <v>635</v>
      </c>
      <c r="G166" s="15"/>
      <c r="H166" s="15"/>
      <c r="I166" s="17"/>
      <c r="J166" s="18" t="s">
        <v>143</v>
      </c>
      <c r="K166" s="19" t="s">
        <v>636</v>
      </c>
      <c r="L166" s="19" t="s">
        <v>50</v>
      </c>
      <c r="M166" s="19" t="s">
        <v>188</v>
      </c>
      <c r="N166" s="19" t="s">
        <v>637</v>
      </c>
      <c r="O166" s="20" t="s">
        <v>30</v>
      </c>
      <c r="P166" s="20"/>
      <c r="Q166" s="21"/>
    </row>
    <row r="167" spans="1:17" ht="63.75">
      <c r="A167" s="14">
        <f t="shared" ca="1" si="9"/>
        <v>109</v>
      </c>
      <c r="B167" s="87">
        <v>10602</v>
      </c>
      <c r="C167" s="14" t="s">
        <v>638</v>
      </c>
      <c r="D167" s="38" t="s">
        <v>418</v>
      </c>
      <c r="E167" s="15" t="s">
        <v>230</v>
      </c>
      <c r="F167" s="16">
        <v>250</v>
      </c>
      <c r="G167" s="32">
        <f>F167*0.033</f>
        <v>8.25</v>
      </c>
      <c r="H167" s="32">
        <f>F167*0.045</f>
        <v>11.25</v>
      </c>
      <c r="I167" s="20" t="s">
        <v>33</v>
      </c>
      <c r="J167" s="18" t="s">
        <v>143</v>
      </c>
      <c r="K167" s="19" t="s">
        <v>639</v>
      </c>
      <c r="L167" s="19" t="s">
        <v>50</v>
      </c>
      <c r="M167" s="19" t="s">
        <v>188</v>
      </c>
      <c r="N167" s="19" t="s">
        <v>637</v>
      </c>
      <c r="O167" s="20" t="s">
        <v>30</v>
      </c>
      <c r="P167" s="20"/>
      <c r="Q167" s="21"/>
    </row>
    <row r="168" spans="1:17" ht="89.25">
      <c r="A168" s="14">
        <f t="shared" ca="1" si="9"/>
        <v>110</v>
      </c>
      <c r="B168" s="87">
        <v>10621</v>
      </c>
      <c r="C168" s="14" t="s">
        <v>640</v>
      </c>
      <c r="D168" s="38" t="s">
        <v>21</v>
      </c>
      <c r="E168" s="15" t="s">
        <v>230</v>
      </c>
      <c r="F168" s="16">
        <v>11000</v>
      </c>
      <c r="G168" s="32">
        <f>F168*0.033</f>
        <v>363</v>
      </c>
      <c r="H168" s="32">
        <f>F168*0.045</f>
        <v>495</v>
      </c>
      <c r="I168" s="20" t="s">
        <v>33</v>
      </c>
      <c r="J168" s="18" t="s">
        <v>79</v>
      </c>
      <c r="K168" s="19" t="s">
        <v>641</v>
      </c>
      <c r="L168" s="19" t="s">
        <v>26</v>
      </c>
      <c r="M168" s="19" t="s">
        <v>642</v>
      </c>
      <c r="N168" s="19" t="s">
        <v>578</v>
      </c>
      <c r="O168" s="20" t="s">
        <v>30</v>
      </c>
      <c r="P168" s="20" t="s">
        <v>600</v>
      </c>
      <c r="Q168" s="20" t="s">
        <v>643</v>
      </c>
    </row>
    <row r="169" spans="1:17" ht="76.5">
      <c r="A169" s="14">
        <f t="shared" ca="1" si="9"/>
        <v>111</v>
      </c>
      <c r="B169" s="87">
        <v>10622</v>
      </c>
      <c r="C169" s="14" t="s">
        <v>644</v>
      </c>
      <c r="D169" s="38" t="s">
        <v>21</v>
      </c>
      <c r="E169" s="15" t="s">
        <v>230</v>
      </c>
      <c r="F169" s="16">
        <v>10</v>
      </c>
      <c r="G169" s="33">
        <f>F169*0.033</f>
        <v>0.33</v>
      </c>
      <c r="H169" s="33">
        <f>F169*0.045</f>
        <v>0.44999999999999996</v>
      </c>
      <c r="I169" s="20" t="s">
        <v>33</v>
      </c>
      <c r="J169" s="18" t="s">
        <v>645</v>
      </c>
      <c r="K169" s="19" t="s">
        <v>646</v>
      </c>
      <c r="L169" s="19" t="s">
        <v>647</v>
      </c>
      <c r="M169" s="19" t="s">
        <v>642</v>
      </c>
      <c r="N169" s="19" t="s">
        <v>619</v>
      </c>
      <c r="O169" s="20" t="s">
        <v>30</v>
      </c>
      <c r="P169" s="20"/>
      <c r="Q169" s="21"/>
    </row>
    <row r="170" spans="1:17" ht="76.5">
      <c r="A170" s="14">
        <f t="shared" ca="1" si="9"/>
        <v>112</v>
      </c>
      <c r="B170" s="87">
        <v>10634</v>
      </c>
      <c r="C170" s="14" t="s">
        <v>648</v>
      </c>
      <c r="D170" s="38" t="s">
        <v>63</v>
      </c>
      <c r="E170" s="15" t="s">
        <v>64</v>
      </c>
      <c r="F170" s="16"/>
      <c r="G170" s="14"/>
      <c r="H170" s="14"/>
      <c r="I170" s="17"/>
      <c r="J170" s="18" t="s">
        <v>66</v>
      </c>
      <c r="K170" s="19" t="s">
        <v>649</v>
      </c>
      <c r="L170" s="19" t="s">
        <v>607</v>
      </c>
      <c r="M170" s="19" t="s">
        <v>650</v>
      </c>
      <c r="N170" s="19" t="s">
        <v>64</v>
      </c>
      <c r="O170" s="20" t="s">
        <v>30</v>
      </c>
      <c r="P170" s="20"/>
      <c r="Q170" s="21"/>
    </row>
    <row r="171" spans="1:17" ht="76.5">
      <c r="A171" s="14">
        <f t="shared" ca="1" si="9"/>
        <v>113</v>
      </c>
      <c r="B171" s="87">
        <v>10644</v>
      </c>
      <c r="C171" s="14" t="s">
        <v>622</v>
      </c>
      <c r="D171" s="38" t="s">
        <v>63</v>
      </c>
      <c r="E171" s="15" t="s">
        <v>64</v>
      </c>
      <c r="F171" s="16"/>
      <c r="G171" s="14"/>
      <c r="H171" s="14"/>
      <c r="I171" s="17"/>
      <c r="J171" s="18" t="s">
        <v>66</v>
      </c>
      <c r="K171" s="19" t="s">
        <v>651</v>
      </c>
      <c r="L171" s="19" t="s">
        <v>652</v>
      </c>
      <c r="M171" s="19" t="s">
        <v>653</v>
      </c>
      <c r="N171" s="19" t="s">
        <v>654</v>
      </c>
      <c r="O171" s="20" t="s">
        <v>30</v>
      </c>
      <c r="P171" s="20"/>
      <c r="Q171" s="21"/>
    </row>
    <row r="172" spans="1:17" ht="76.5">
      <c r="A172" s="14">
        <f t="shared" ca="1" si="9"/>
        <v>114</v>
      </c>
      <c r="B172" s="87">
        <v>10649</v>
      </c>
      <c r="C172" s="14" t="s">
        <v>655</v>
      </c>
      <c r="D172" s="38" t="s">
        <v>21</v>
      </c>
      <c r="E172" s="15" t="s">
        <v>22</v>
      </c>
      <c r="F172" s="16">
        <v>220</v>
      </c>
      <c r="G172" s="34">
        <f t="shared" ref="G172:G179" si="10">F172*0.033</f>
        <v>7.2600000000000007</v>
      </c>
      <c r="H172" s="34">
        <f t="shared" ref="H172:H179" si="11">0.045*F172</f>
        <v>9.9</v>
      </c>
      <c r="I172" s="20" t="s">
        <v>33</v>
      </c>
      <c r="J172" s="18" t="s">
        <v>79</v>
      </c>
      <c r="K172" s="19" t="s">
        <v>656</v>
      </c>
      <c r="L172" s="19" t="s">
        <v>652</v>
      </c>
      <c r="M172" s="19" t="s">
        <v>188</v>
      </c>
      <c r="N172" s="19" t="s">
        <v>654</v>
      </c>
      <c r="O172" s="20" t="s">
        <v>30</v>
      </c>
      <c r="P172" s="20"/>
      <c r="Q172" s="21"/>
    </row>
    <row r="173" spans="1:17" ht="76.5">
      <c r="A173" s="14">
        <f t="shared" ca="1" si="9"/>
        <v>115</v>
      </c>
      <c r="B173" s="87">
        <v>10691</v>
      </c>
      <c r="C173" s="14" t="s">
        <v>657</v>
      </c>
      <c r="D173" s="38" t="s">
        <v>21</v>
      </c>
      <c r="E173" s="15" t="s">
        <v>22</v>
      </c>
      <c r="F173" s="16">
        <v>40.5</v>
      </c>
      <c r="G173" s="34">
        <f t="shared" si="10"/>
        <v>1.3365</v>
      </c>
      <c r="H173" s="34">
        <f t="shared" si="11"/>
        <v>1.8225</v>
      </c>
      <c r="I173" s="20" t="s">
        <v>33</v>
      </c>
      <c r="J173" s="18" t="s">
        <v>79</v>
      </c>
      <c r="K173" s="19" t="s">
        <v>658</v>
      </c>
      <c r="L173" s="19" t="s">
        <v>659</v>
      </c>
      <c r="M173" s="19" t="s">
        <v>660</v>
      </c>
      <c r="N173" s="19" t="s">
        <v>661</v>
      </c>
      <c r="O173" s="20" t="s">
        <v>30</v>
      </c>
      <c r="P173" s="20"/>
      <c r="Q173" s="21"/>
    </row>
    <row r="174" spans="1:17" ht="63.75">
      <c r="A174" s="14">
        <f t="shared" ca="1" si="9"/>
        <v>116</v>
      </c>
      <c r="B174" s="87">
        <v>10713</v>
      </c>
      <c r="C174" s="14" t="s">
        <v>662</v>
      </c>
      <c r="D174" s="38" t="s">
        <v>21</v>
      </c>
      <c r="E174" s="15" t="s">
        <v>230</v>
      </c>
      <c r="F174" s="16">
        <v>75</v>
      </c>
      <c r="G174" s="34">
        <f t="shared" si="10"/>
        <v>2.4750000000000001</v>
      </c>
      <c r="H174" s="34">
        <f t="shared" si="11"/>
        <v>3.375</v>
      </c>
      <c r="I174" s="20" t="s">
        <v>33</v>
      </c>
      <c r="J174" s="18" t="s">
        <v>79</v>
      </c>
      <c r="K174" s="19" t="s">
        <v>663</v>
      </c>
      <c r="L174" s="19" t="s">
        <v>664</v>
      </c>
      <c r="M174" s="19" t="s">
        <v>665</v>
      </c>
      <c r="N174" s="19" t="s">
        <v>619</v>
      </c>
      <c r="O174" s="20" t="s">
        <v>30</v>
      </c>
      <c r="P174" s="20"/>
      <c r="Q174" s="21"/>
    </row>
    <row r="175" spans="1:17" ht="63.75">
      <c r="A175" s="14">
        <f t="shared" ca="1" si="9"/>
        <v>117</v>
      </c>
      <c r="B175" s="87">
        <v>10714</v>
      </c>
      <c r="C175" s="14" t="s">
        <v>666</v>
      </c>
      <c r="D175" s="38" t="s">
        <v>418</v>
      </c>
      <c r="E175" s="15" t="s">
        <v>230</v>
      </c>
      <c r="F175" s="16">
        <v>5</v>
      </c>
      <c r="G175" s="35">
        <f t="shared" si="10"/>
        <v>0.16500000000000001</v>
      </c>
      <c r="H175" s="35">
        <f t="shared" si="11"/>
        <v>0.22499999999999998</v>
      </c>
      <c r="I175" s="20" t="s">
        <v>33</v>
      </c>
      <c r="J175" s="18" t="s">
        <v>79</v>
      </c>
      <c r="K175" s="19" t="s">
        <v>667</v>
      </c>
      <c r="L175" s="19" t="s">
        <v>647</v>
      </c>
      <c r="M175" s="19" t="s">
        <v>668</v>
      </c>
      <c r="N175" s="19" t="s">
        <v>619</v>
      </c>
      <c r="O175" s="20" t="s">
        <v>30</v>
      </c>
      <c r="P175" s="20"/>
      <c r="Q175" s="21"/>
    </row>
    <row r="176" spans="1:17" ht="72" customHeight="1">
      <c r="A176" s="14">
        <f t="shared" ca="1" si="9"/>
        <v>118</v>
      </c>
      <c r="B176" s="87">
        <v>10715</v>
      </c>
      <c r="C176" s="14" t="s">
        <v>669</v>
      </c>
      <c r="D176" s="38" t="s">
        <v>418</v>
      </c>
      <c r="E176" s="15" t="s">
        <v>22</v>
      </c>
      <c r="F176" s="16">
        <v>15</v>
      </c>
      <c r="G176" s="35">
        <f t="shared" si="10"/>
        <v>0.495</v>
      </c>
      <c r="H176" s="35">
        <f t="shared" si="11"/>
        <v>0.67499999999999993</v>
      </c>
      <c r="I176" s="20" t="s">
        <v>33</v>
      </c>
      <c r="J176" s="18" t="s">
        <v>79</v>
      </c>
      <c r="K176" s="19" t="s">
        <v>670</v>
      </c>
      <c r="L176" s="19" t="s">
        <v>647</v>
      </c>
      <c r="M176" s="19" t="s">
        <v>671</v>
      </c>
      <c r="N176" s="19" t="s">
        <v>619</v>
      </c>
      <c r="O176" s="20" t="s">
        <v>30</v>
      </c>
      <c r="P176" s="20"/>
      <c r="Q176" s="21"/>
    </row>
    <row r="177" spans="1:17" ht="63.75">
      <c r="A177" s="14">
        <f t="shared" ca="1" si="9"/>
        <v>119</v>
      </c>
      <c r="B177" s="87">
        <v>10716</v>
      </c>
      <c r="C177" s="14" t="s">
        <v>672</v>
      </c>
      <c r="D177" s="38" t="s">
        <v>418</v>
      </c>
      <c r="E177" s="15" t="s">
        <v>22</v>
      </c>
      <c r="F177" s="16">
        <v>11.1</v>
      </c>
      <c r="G177" s="35">
        <f t="shared" si="10"/>
        <v>0.36630000000000001</v>
      </c>
      <c r="H177" s="35">
        <f t="shared" si="11"/>
        <v>0.49949999999999994</v>
      </c>
      <c r="I177" s="20" t="s">
        <v>33</v>
      </c>
      <c r="J177" s="18" t="s">
        <v>147</v>
      </c>
      <c r="K177" s="19" t="s">
        <v>673</v>
      </c>
      <c r="L177" s="19" t="s">
        <v>647</v>
      </c>
      <c r="M177" s="19" t="s">
        <v>671</v>
      </c>
      <c r="N177" s="19" t="s">
        <v>619</v>
      </c>
      <c r="O177" s="20" t="s">
        <v>30</v>
      </c>
      <c r="P177" s="20"/>
      <c r="Q177" s="21"/>
    </row>
    <row r="178" spans="1:17" ht="57" customHeight="1">
      <c r="A178" s="14">
        <f t="shared" ca="1" si="9"/>
        <v>120</v>
      </c>
      <c r="B178" s="87">
        <v>10717</v>
      </c>
      <c r="C178" s="14" t="s">
        <v>674</v>
      </c>
      <c r="D178" s="38" t="s">
        <v>418</v>
      </c>
      <c r="E178" s="15" t="s">
        <v>230</v>
      </c>
      <c r="F178" s="16">
        <v>125</v>
      </c>
      <c r="G178" s="34">
        <f t="shared" si="10"/>
        <v>4.125</v>
      </c>
      <c r="H178" s="34">
        <f t="shared" si="11"/>
        <v>5.625</v>
      </c>
      <c r="I178" s="20" t="s">
        <v>33</v>
      </c>
      <c r="J178" s="18" t="s">
        <v>79</v>
      </c>
      <c r="K178" s="11" t="s">
        <v>675</v>
      </c>
      <c r="L178" s="19" t="s">
        <v>647</v>
      </c>
      <c r="M178" s="19" t="s">
        <v>660</v>
      </c>
      <c r="N178" s="19" t="s">
        <v>676</v>
      </c>
      <c r="O178" s="20" t="s">
        <v>30</v>
      </c>
      <c r="P178" s="20"/>
      <c r="Q178" s="21"/>
    </row>
    <row r="179" spans="1:17" ht="63.75">
      <c r="A179" s="14">
        <f t="shared" ca="1" si="9"/>
        <v>121</v>
      </c>
      <c r="B179" s="87">
        <v>10718</v>
      </c>
      <c r="C179" s="14" t="s">
        <v>677</v>
      </c>
      <c r="D179" s="38" t="s">
        <v>418</v>
      </c>
      <c r="E179" s="15" t="s">
        <v>22</v>
      </c>
      <c r="F179" s="16">
        <v>125</v>
      </c>
      <c r="G179" s="34">
        <f t="shared" si="10"/>
        <v>4.125</v>
      </c>
      <c r="H179" s="34">
        <f t="shared" si="11"/>
        <v>5.625</v>
      </c>
      <c r="I179" s="20" t="s">
        <v>33</v>
      </c>
      <c r="J179" s="18" t="s">
        <v>79</v>
      </c>
      <c r="K179" s="19" t="s">
        <v>678</v>
      </c>
      <c r="L179" s="19" t="s">
        <v>679</v>
      </c>
      <c r="M179" s="19" t="s">
        <v>660</v>
      </c>
      <c r="N179" s="19" t="s">
        <v>680</v>
      </c>
      <c r="O179" s="20" t="s">
        <v>30</v>
      </c>
      <c r="P179" s="20"/>
      <c r="Q179" s="21"/>
    </row>
    <row r="180" spans="1:17" ht="51">
      <c r="A180" s="14">
        <f t="shared" ca="1" si="9"/>
        <v>122</v>
      </c>
      <c r="B180" s="87">
        <v>10725</v>
      </c>
      <c r="C180" s="14" t="s">
        <v>681</v>
      </c>
      <c r="D180" s="38" t="s">
        <v>418</v>
      </c>
      <c r="E180" s="15" t="s">
        <v>22</v>
      </c>
      <c r="F180" s="16" t="s">
        <v>682</v>
      </c>
      <c r="G180" s="14"/>
      <c r="H180" s="14"/>
      <c r="I180" s="17"/>
      <c r="J180" s="18" t="s">
        <v>143</v>
      </c>
      <c r="K180" s="19" t="s">
        <v>683</v>
      </c>
      <c r="L180" s="19" t="s">
        <v>647</v>
      </c>
      <c r="M180" s="19" t="s">
        <v>671</v>
      </c>
      <c r="N180" s="19" t="s">
        <v>337</v>
      </c>
      <c r="O180" s="20" t="s">
        <v>30</v>
      </c>
      <c r="P180" s="20"/>
      <c r="Q180" s="21"/>
    </row>
    <row r="181" spans="1:17" ht="102">
      <c r="A181" s="14">
        <f t="shared" ca="1" si="9"/>
        <v>123</v>
      </c>
      <c r="B181" s="87">
        <v>10731</v>
      </c>
      <c r="C181" s="14" t="s">
        <v>684</v>
      </c>
      <c r="D181" s="38" t="s">
        <v>21</v>
      </c>
      <c r="E181" s="15" t="s">
        <v>230</v>
      </c>
      <c r="F181" s="16">
        <v>600</v>
      </c>
      <c r="G181" s="34">
        <f>0.033*F181</f>
        <v>19.8</v>
      </c>
      <c r="H181" s="34">
        <f>0.045*F181</f>
        <v>27</v>
      </c>
      <c r="I181" s="20" t="s">
        <v>33</v>
      </c>
      <c r="J181" s="18" t="s">
        <v>79</v>
      </c>
      <c r="K181" s="19" t="s">
        <v>685</v>
      </c>
      <c r="L181" s="19" t="s">
        <v>647</v>
      </c>
      <c r="M181" s="19" t="s">
        <v>686</v>
      </c>
      <c r="N181" s="19" t="s">
        <v>619</v>
      </c>
      <c r="O181" s="20" t="s">
        <v>30</v>
      </c>
      <c r="P181" s="20"/>
      <c r="Q181" s="21"/>
    </row>
    <row r="182" spans="1:17" ht="76.5">
      <c r="A182" s="14">
        <f t="shared" ca="1" si="9"/>
        <v>124</v>
      </c>
      <c r="B182" s="14">
        <v>10742</v>
      </c>
      <c r="C182" s="14" t="s">
        <v>687</v>
      </c>
      <c r="D182" s="38" t="s">
        <v>63</v>
      </c>
      <c r="E182" s="15" t="s">
        <v>64</v>
      </c>
      <c r="F182" s="16"/>
      <c r="G182" s="34"/>
      <c r="H182" s="34"/>
      <c r="I182" s="17"/>
      <c r="J182" s="18" t="s">
        <v>66</v>
      </c>
      <c r="K182" s="19" t="s">
        <v>688</v>
      </c>
      <c r="L182" s="19" t="s">
        <v>647</v>
      </c>
      <c r="M182" s="19" t="s">
        <v>686</v>
      </c>
      <c r="N182" s="19" t="s">
        <v>64</v>
      </c>
      <c r="O182" s="20" t="s">
        <v>30</v>
      </c>
      <c r="P182" s="23" t="s">
        <v>689</v>
      </c>
      <c r="Q182" s="21"/>
    </row>
    <row r="183" spans="1:17" ht="63.75">
      <c r="A183" s="14">
        <f t="shared" ca="1" si="9"/>
        <v>125</v>
      </c>
      <c r="B183" s="14">
        <v>10743</v>
      </c>
      <c r="C183" s="14" t="s">
        <v>690</v>
      </c>
      <c r="D183" s="38" t="s">
        <v>418</v>
      </c>
      <c r="E183" s="15" t="s">
        <v>22</v>
      </c>
      <c r="F183" s="16">
        <v>275</v>
      </c>
      <c r="G183" s="34">
        <f t="shared" ref="G183:G185" si="12">0.033*F183</f>
        <v>9.0750000000000011</v>
      </c>
      <c r="H183" s="34">
        <f t="shared" ref="H183:H185" si="13">0.045*F183</f>
        <v>12.375</v>
      </c>
      <c r="I183" s="20" t="s">
        <v>33</v>
      </c>
      <c r="J183" s="18" t="s">
        <v>79</v>
      </c>
      <c r="K183" s="19" t="s">
        <v>691</v>
      </c>
      <c r="L183" s="19" t="s">
        <v>647</v>
      </c>
      <c r="M183" s="19" t="s">
        <v>686</v>
      </c>
      <c r="N183" s="19" t="s">
        <v>578</v>
      </c>
      <c r="O183" s="20" t="s">
        <v>30</v>
      </c>
      <c r="P183" s="20"/>
      <c r="Q183" s="21"/>
    </row>
    <row r="184" spans="1:17" ht="63.75">
      <c r="A184" s="14">
        <f t="shared" ca="1" si="9"/>
        <v>126</v>
      </c>
      <c r="B184" s="14">
        <v>10744</v>
      </c>
      <c r="C184" s="14" t="s">
        <v>692</v>
      </c>
      <c r="D184" s="38" t="s">
        <v>418</v>
      </c>
      <c r="E184" s="15" t="s">
        <v>22</v>
      </c>
      <c r="F184" s="16">
        <v>390</v>
      </c>
      <c r="G184" s="34">
        <f t="shared" si="12"/>
        <v>12.870000000000001</v>
      </c>
      <c r="H184" s="34">
        <f t="shared" si="13"/>
        <v>17.55</v>
      </c>
      <c r="I184" s="20" t="s">
        <v>33</v>
      </c>
      <c r="J184" s="18" t="s">
        <v>79</v>
      </c>
      <c r="K184" s="19" t="s">
        <v>693</v>
      </c>
      <c r="L184" s="19" t="s">
        <v>647</v>
      </c>
      <c r="M184" s="19" t="s">
        <v>686</v>
      </c>
      <c r="N184" s="19" t="s">
        <v>64</v>
      </c>
      <c r="O184" s="20" t="s">
        <v>30</v>
      </c>
      <c r="P184" s="20"/>
      <c r="Q184" s="21"/>
    </row>
    <row r="185" spans="1:17" ht="63.75">
      <c r="A185" s="14">
        <f t="shared" ca="1" si="9"/>
        <v>127</v>
      </c>
      <c r="B185" s="14">
        <v>10745</v>
      </c>
      <c r="C185" s="14" t="s">
        <v>694</v>
      </c>
      <c r="D185" s="38" t="s">
        <v>418</v>
      </c>
      <c r="E185" s="15" t="s">
        <v>22</v>
      </c>
      <c r="F185" s="16">
        <v>45</v>
      </c>
      <c r="G185" s="34">
        <f t="shared" si="12"/>
        <v>1.4850000000000001</v>
      </c>
      <c r="H185" s="34">
        <f t="shared" si="13"/>
        <v>2.0249999999999999</v>
      </c>
      <c r="I185" s="20" t="s">
        <v>33</v>
      </c>
      <c r="J185" s="18" t="s">
        <v>147</v>
      </c>
      <c r="K185" s="19" t="s">
        <v>695</v>
      </c>
      <c r="L185" s="19" t="s">
        <v>647</v>
      </c>
      <c r="M185" s="19" t="s">
        <v>686</v>
      </c>
      <c r="N185" s="19" t="s">
        <v>64</v>
      </c>
      <c r="O185" s="20" t="s">
        <v>30</v>
      </c>
      <c r="P185" s="20"/>
      <c r="Q185" s="21"/>
    </row>
    <row r="186" spans="1:17" ht="191.25">
      <c r="A186" s="14">
        <f t="shared" ca="1" si="9"/>
        <v>128</v>
      </c>
      <c r="B186" s="14">
        <v>10771</v>
      </c>
      <c r="C186" s="14" t="s">
        <v>696</v>
      </c>
      <c r="D186" s="38" t="s">
        <v>418</v>
      </c>
      <c r="E186" s="15" t="s">
        <v>22</v>
      </c>
      <c r="F186" s="16">
        <v>11200</v>
      </c>
      <c r="G186" s="14"/>
      <c r="H186" s="14"/>
      <c r="I186" s="17"/>
      <c r="J186" s="18"/>
      <c r="K186" s="19" t="s">
        <v>697</v>
      </c>
      <c r="L186" s="19" t="s">
        <v>647</v>
      </c>
      <c r="M186" s="19" t="s">
        <v>577</v>
      </c>
      <c r="N186" s="19" t="s">
        <v>698</v>
      </c>
      <c r="O186" s="20" t="s">
        <v>30</v>
      </c>
      <c r="P186" s="20"/>
      <c r="Q186" s="21"/>
    </row>
    <row r="187" spans="1:17" ht="76.5">
      <c r="A187" s="14">
        <f t="shared" ca="1" si="9"/>
        <v>129</v>
      </c>
      <c r="B187" s="14">
        <v>10781</v>
      </c>
      <c r="C187" s="14" t="s">
        <v>699</v>
      </c>
      <c r="D187" s="38" t="s">
        <v>21</v>
      </c>
      <c r="E187" s="15" t="s">
        <v>22</v>
      </c>
      <c r="F187" s="16">
        <v>800</v>
      </c>
      <c r="G187" s="34">
        <f>0.033*F187</f>
        <v>26.400000000000002</v>
      </c>
      <c r="H187" s="34">
        <f>0.045*F187</f>
        <v>36</v>
      </c>
      <c r="I187" s="20" t="s">
        <v>33</v>
      </c>
      <c r="J187" s="18" t="s">
        <v>79</v>
      </c>
      <c r="K187" s="19" t="s">
        <v>700</v>
      </c>
      <c r="L187" s="19" t="s">
        <v>647</v>
      </c>
      <c r="M187" s="19" t="s">
        <v>686</v>
      </c>
      <c r="N187" s="19" t="s">
        <v>64</v>
      </c>
      <c r="O187" s="20" t="s">
        <v>30</v>
      </c>
      <c r="P187" s="20"/>
      <c r="Q187" s="21"/>
    </row>
    <row r="188" spans="1:17">
      <c r="A188" s="14"/>
      <c r="B188" s="14"/>
      <c r="C188" s="14"/>
      <c r="D188" s="38"/>
      <c r="E188" s="15"/>
      <c r="F188" s="16"/>
      <c r="G188" s="14"/>
      <c r="H188" s="14"/>
      <c r="I188" s="17"/>
      <c r="J188" s="18"/>
      <c r="K188" s="19"/>
      <c r="L188" s="19"/>
      <c r="M188" s="19"/>
      <c r="N188" s="19"/>
      <c r="O188" s="20"/>
      <c r="P188" s="20"/>
      <c r="Q188" s="21"/>
    </row>
    <row r="189" spans="1:17">
      <c r="A189" s="14"/>
      <c r="B189" s="14"/>
      <c r="C189" s="14"/>
      <c r="D189" s="38"/>
      <c r="E189" s="15"/>
      <c r="F189" s="16"/>
      <c r="G189" s="14"/>
      <c r="H189" s="14"/>
      <c r="I189" s="17"/>
      <c r="J189" s="18"/>
      <c r="K189" s="19"/>
      <c r="L189" s="19"/>
      <c r="M189" s="19"/>
      <c r="N189" s="19"/>
      <c r="O189" s="20"/>
      <c r="P189" s="20"/>
      <c r="Q189" s="21"/>
    </row>
    <row r="190" spans="1:17">
      <c r="A190" s="14"/>
      <c r="B190" s="14"/>
      <c r="C190" s="14"/>
      <c r="D190" s="38"/>
      <c r="E190" s="15"/>
      <c r="F190" s="16"/>
      <c r="G190" s="14"/>
      <c r="H190" s="14"/>
      <c r="I190" s="17"/>
      <c r="J190" s="18"/>
      <c r="K190" s="19"/>
      <c r="L190" s="19"/>
      <c r="M190" s="19"/>
      <c r="N190" s="19"/>
      <c r="O190" s="20"/>
      <c r="P190" s="20"/>
      <c r="Q190" s="21"/>
    </row>
    <row r="191" spans="1:17">
      <c r="A191" s="14"/>
      <c r="B191" s="14"/>
      <c r="C191" s="14"/>
      <c r="D191" s="38"/>
      <c r="E191" s="15"/>
      <c r="F191" s="16"/>
      <c r="G191" s="14"/>
      <c r="H191" s="14"/>
      <c r="I191" s="17"/>
      <c r="J191" s="18"/>
      <c r="K191" s="19"/>
      <c r="L191" s="19"/>
      <c r="M191" s="19"/>
      <c r="N191" s="19"/>
      <c r="O191" s="20"/>
      <c r="P191" s="20"/>
      <c r="Q191" s="21"/>
    </row>
    <row r="192" spans="1:17">
      <c r="A192" s="14"/>
      <c r="B192" s="14"/>
      <c r="C192" s="14"/>
      <c r="D192" s="38"/>
      <c r="E192" s="15"/>
      <c r="F192" s="16"/>
      <c r="G192" s="14"/>
      <c r="H192" s="14"/>
      <c r="I192" s="17"/>
      <c r="J192" s="18"/>
      <c r="K192" s="19"/>
      <c r="L192" s="19"/>
      <c r="M192" s="19"/>
      <c r="N192" s="19"/>
      <c r="O192" s="20"/>
      <c r="P192" s="20"/>
      <c r="Q192" s="21"/>
    </row>
    <row r="193" spans="1:17">
      <c r="A193" s="14"/>
      <c r="B193" s="14"/>
      <c r="C193" s="14"/>
      <c r="D193" s="38"/>
      <c r="E193" s="15"/>
      <c r="F193" s="16"/>
      <c r="G193" s="14"/>
      <c r="H193" s="14"/>
      <c r="I193" s="17"/>
      <c r="J193" s="18"/>
      <c r="K193" s="19"/>
      <c r="L193" s="19"/>
      <c r="M193" s="19"/>
      <c r="N193" s="19"/>
      <c r="O193" s="20"/>
      <c r="P193" s="20"/>
      <c r="Q193" s="21"/>
    </row>
    <row r="194" spans="1:17">
      <c r="A194" s="14"/>
      <c r="B194" s="14"/>
      <c r="C194" s="14"/>
      <c r="D194" s="38"/>
      <c r="E194" s="15"/>
      <c r="F194" s="16"/>
      <c r="G194" s="14"/>
      <c r="H194" s="14"/>
      <c r="I194" s="17"/>
      <c r="J194" s="18"/>
      <c r="K194" s="19"/>
      <c r="L194" s="19"/>
      <c r="M194" s="19"/>
      <c r="N194" s="19"/>
      <c r="O194" s="20"/>
      <c r="P194" s="20"/>
      <c r="Q194" s="21"/>
    </row>
    <row r="195" spans="1:17">
      <c r="A195" s="14"/>
      <c r="B195" s="14"/>
      <c r="C195" s="14"/>
      <c r="D195" s="38"/>
      <c r="E195" s="15"/>
      <c r="F195" s="16"/>
      <c r="G195" s="14"/>
      <c r="H195" s="14"/>
      <c r="I195" s="17"/>
      <c r="J195" s="18"/>
      <c r="K195" s="19"/>
      <c r="L195" s="19"/>
      <c r="M195" s="19"/>
      <c r="N195" s="19"/>
      <c r="O195" s="20"/>
      <c r="P195" s="20"/>
      <c r="Q195" s="21"/>
    </row>
    <row r="196" spans="1:17">
      <c r="A196" s="14"/>
      <c r="B196" s="14"/>
      <c r="C196" s="14"/>
      <c r="D196" s="38"/>
      <c r="E196" s="15"/>
      <c r="F196" s="16"/>
      <c r="G196" s="14"/>
      <c r="H196" s="14"/>
      <c r="I196" s="17"/>
      <c r="J196" s="18"/>
      <c r="K196" s="19"/>
      <c r="L196" s="19"/>
      <c r="M196" s="19"/>
      <c r="N196" s="19"/>
      <c r="O196" s="20"/>
      <c r="P196" s="20"/>
      <c r="Q196" s="21"/>
    </row>
    <row r="197" spans="1:17">
      <c r="A197" s="14"/>
      <c r="B197" s="14"/>
      <c r="C197" s="14"/>
      <c r="D197" s="38"/>
      <c r="E197" s="15"/>
      <c r="F197" s="16"/>
      <c r="G197" s="14"/>
      <c r="H197" s="14"/>
      <c r="I197" s="17"/>
      <c r="J197" s="18"/>
      <c r="K197" s="19"/>
      <c r="L197" s="19"/>
      <c r="M197" s="19"/>
      <c r="N197" s="19"/>
      <c r="O197" s="20"/>
      <c r="P197" s="20"/>
      <c r="Q197" s="21"/>
    </row>
    <row r="198" spans="1:17">
      <c r="A198" s="14"/>
      <c r="B198" s="14"/>
      <c r="C198" s="14"/>
      <c r="D198" s="38"/>
      <c r="E198" s="15"/>
      <c r="F198" s="16"/>
      <c r="G198" s="14"/>
      <c r="H198" s="14"/>
      <c r="I198" s="17"/>
      <c r="J198" s="18"/>
      <c r="K198" s="19"/>
      <c r="L198" s="19"/>
      <c r="M198" s="19"/>
      <c r="N198" s="19"/>
      <c r="O198" s="20"/>
      <c r="P198" s="20"/>
      <c r="Q198" s="21"/>
    </row>
    <row r="199" spans="1:17">
      <c r="A199" s="14"/>
      <c r="B199" s="14"/>
      <c r="C199" s="14"/>
      <c r="D199" s="38"/>
      <c r="E199" s="15"/>
      <c r="F199" s="16"/>
      <c r="G199" s="14"/>
      <c r="H199" s="14"/>
      <c r="I199" s="17"/>
      <c r="J199" s="18"/>
      <c r="K199" s="19"/>
      <c r="L199" s="19"/>
      <c r="M199" s="19"/>
      <c r="N199" s="19"/>
      <c r="O199" s="20"/>
      <c r="P199" s="20"/>
      <c r="Q199" s="21"/>
    </row>
    <row r="200" spans="1:17">
      <c r="A200" s="14"/>
      <c r="B200" s="14"/>
      <c r="C200" s="14"/>
      <c r="D200" s="38"/>
      <c r="E200" s="15"/>
      <c r="F200" s="16"/>
      <c r="G200" s="14"/>
      <c r="H200" s="14"/>
      <c r="I200" s="17"/>
      <c r="J200" s="18"/>
      <c r="K200" s="19"/>
      <c r="L200" s="19"/>
      <c r="M200" s="19"/>
      <c r="N200" s="19"/>
      <c r="O200" s="20"/>
      <c r="P200" s="20"/>
      <c r="Q200" s="21"/>
    </row>
    <row r="201" spans="1:17">
      <c r="A201" s="14"/>
      <c r="B201" s="14"/>
      <c r="C201" s="14"/>
      <c r="D201" s="38"/>
      <c r="E201" s="15"/>
      <c r="F201" s="16"/>
      <c r="G201" s="14"/>
      <c r="H201" s="14"/>
      <c r="I201" s="17"/>
      <c r="J201" s="18"/>
      <c r="K201" s="19"/>
      <c r="L201" s="19"/>
      <c r="M201" s="19"/>
      <c r="N201" s="19"/>
      <c r="O201" s="20"/>
      <c r="P201" s="20"/>
      <c r="Q201" s="21"/>
    </row>
    <row r="202" spans="1:17">
      <c r="A202" s="14"/>
      <c r="B202" s="14"/>
      <c r="C202" s="14"/>
      <c r="D202" s="38"/>
      <c r="E202" s="15"/>
      <c r="F202" s="16"/>
      <c r="G202" s="14"/>
      <c r="H202" s="14"/>
      <c r="I202" s="17"/>
      <c r="J202" s="18"/>
      <c r="K202" s="19"/>
      <c r="L202" s="19"/>
      <c r="M202" s="19"/>
      <c r="N202" s="19"/>
      <c r="O202" s="20"/>
      <c r="P202" s="20"/>
      <c r="Q202" s="21"/>
    </row>
    <row r="203" spans="1:17">
      <c r="A203" s="14"/>
      <c r="B203" s="14"/>
      <c r="C203" s="14"/>
      <c r="D203" s="38"/>
      <c r="E203" s="15"/>
      <c r="F203" s="16"/>
      <c r="G203" s="14"/>
      <c r="H203" s="14"/>
      <c r="I203" s="17"/>
      <c r="J203" s="18"/>
      <c r="K203" s="19"/>
      <c r="L203" s="19"/>
      <c r="M203" s="19"/>
      <c r="N203" s="19"/>
      <c r="O203" s="20"/>
      <c r="P203" s="20"/>
      <c r="Q203" s="21"/>
    </row>
    <row r="204" spans="1:17">
      <c r="A204" s="14"/>
      <c r="B204" s="14"/>
      <c r="C204" s="14"/>
      <c r="D204" s="38"/>
      <c r="E204" s="15"/>
      <c r="F204" s="16"/>
      <c r="G204" s="14"/>
      <c r="H204" s="14"/>
      <c r="I204" s="17"/>
      <c r="J204" s="18"/>
      <c r="K204" s="19"/>
      <c r="L204" s="19"/>
      <c r="M204" s="19"/>
      <c r="N204" s="19"/>
      <c r="O204" s="20"/>
      <c r="P204" s="20"/>
      <c r="Q204" s="21"/>
    </row>
    <row r="205" spans="1:17">
      <c r="A205" s="14"/>
      <c r="B205" s="14"/>
      <c r="C205" s="14"/>
      <c r="D205" s="38"/>
      <c r="E205" s="15"/>
      <c r="F205" s="16"/>
      <c r="G205" s="14"/>
      <c r="H205" s="14"/>
      <c r="I205" s="17"/>
      <c r="J205" s="18"/>
      <c r="K205" s="19"/>
      <c r="L205" s="19"/>
      <c r="M205" s="19"/>
      <c r="N205" s="19"/>
      <c r="O205" s="20"/>
      <c r="P205" s="20"/>
      <c r="Q205" s="21"/>
    </row>
    <row r="206" spans="1:17">
      <c r="A206" s="14"/>
      <c r="B206" s="14"/>
      <c r="C206" s="14"/>
      <c r="D206" s="39" t="s">
        <v>22</v>
      </c>
      <c r="E206" s="15" cm="1">
        <f t="array" ref="E206">SUMPRODUCT(--($E$4:$E$194=D206))</f>
        <v>76</v>
      </c>
      <c r="F206" s="16"/>
      <c r="G206" s="14"/>
      <c r="H206" s="14"/>
      <c r="I206" s="17"/>
      <c r="J206" s="18"/>
      <c r="K206" s="19"/>
      <c r="L206" s="19"/>
      <c r="M206" s="19"/>
      <c r="N206" s="19"/>
      <c r="O206" s="20"/>
      <c r="P206" s="20"/>
      <c r="Q206" s="21"/>
    </row>
    <row r="207" spans="1:17">
      <c r="A207" s="14"/>
      <c r="B207" s="14"/>
      <c r="C207" s="14"/>
      <c r="D207" s="39" t="s">
        <v>230</v>
      </c>
      <c r="E207" s="15" cm="1">
        <f t="array" ref="E207">SUMPRODUCT(--($E$4:$E$194=D207))</f>
        <v>59</v>
      </c>
      <c r="F207" s="16"/>
      <c r="G207" s="14"/>
      <c r="H207" s="14"/>
      <c r="I207" s="17"/>
      <c r="J207" s="18"/>
      <c r="K207" s="19"/>
      <c r="L207" s="19"/>
      <c r="M207" s="19"/>
      <c r="N207" s="19"/>
      <c r="O207" s="20"/>
      <c r="P207" s="20"/>
      <c r="Q207" s="21"/>
    </row>
    <row r="208" spans="1:17">
      <c r="A208" s="14"/>
      <c r="B208" s="14"/>
      <c r="C208" s="14"/>
      <c r="D208" s="38"/>
      <c r="E208" s="15"/>
      <c r="F208" s="16"/>
      <c r="G208" s="14"/>
      <c r="H208" s="14"/>
      <c r="I208" s="17"/>
      <c r="J208" s="18"/>
      <c r="K208" s="19"/>
      <c r="L208" s="19"/>
      <c r="M208" s="19"/>
      <c r="N208" s="19"/>
      <c r="O208" s="20"/>
      <c r="P208" s="20"/>
      <c r="Q208" s="21"/>
    </row>
    <row r="209" spans="1:17">
      <c r="A209" s="14"/>
      <c r="B209" s="14"/>
      <c r="C209" s="14"/>
      <c r="D209" s="38"/>
      <c r="E209" s="15"/>
      <c r="F209" s="16"/>
      <c r="G209" s="14"/>
      <c r="H209" s="14"/>
      <c r="I209" s="17"/>
      <c r="J209" s="18"/>
      <c r="K209" s="19"/>
      <c r="L209" s="19"/>
      <c r="M209" s="19"/>
      <c r="N209" s="19"/>
      <c r="O209" s="20"/>
      <c r="P209" s="20"/>
      <c r="Q209" s="21"/>
    </row>
    <row r="210" spans="1:17">
      <c r="A210" s="14"/>
      <c r="B210" s="14"/>
      <c r="C210" s="14"/>
      <c r="D210" s="38"/>
      <c r="E210" s="15"/>
      <c r="F210" s="16"/>
      <c r="G210" s="14"/>
      <c r="H210" s="14"/>
      <c r="I210" s="17"/>
      <c r="J210" s="18"/>
      <c r="K210" s="19"/>
      <c r="L210" s="19"/>
      <c r="M210" s="19"/>
      <c r="N210" s="19"/>
      <c r="O210" s="20"/>
      <c r="P210" s="20"/>
      <c r="Q210" s="21"/>
    </row>
    <row r="211" spans="1:17">
      <c r="A211" s="14"/>
      <c r="B211" s="14"/>
      <c r="C211" s="14"/>
      <c r="D211" s="38"/>
      <c r="E211" s="15"/>
      <c r="F211" s="16"/>
      <c r="G211" s="14"/>
      <c r="H211" s="14"/>
      <c r="I211" s="17"/>
      <c r="J211" s="18"/>
      <c r="K211" s="19"/>
      <c r="L211" s="19"/>
      <c r="M211" s="19"/>
      <c r="N211" s="19"/>
      <c r="O211" s="20"/>
      <c r="P211" s="20"/>
      <c r="Q211" s="21"/>
    </row>
    <row r="212" spans="1:17">
      <c r="A212" s="14"/>
      <c r="B212" s="14"/>
      <c r="C212" s="14"/>
      <c r="D212" s="38"/>
      <c r="E212" s="15"/>
      <c r="F212" s="16"/>
      <c r="G212" s="14"/>
      <c r="H212" s="14"/>
      <c r="I212" s="17"/>
      <c r="J212" s="18"/>
      <c r="K212" s="19"/>
      <c r="L212" s="19"/>
      <c r="M212" s="19"/>
      <c r="N212" s="19"/>
      <c r="O212" s="20"/>
      <c r="P212" s="20"/>
      <c r="Q212" s="21"/>
    </row>
    <row r="213" spans="1:17">
      <c r="A213" s="14"/>
      <c r="B213" s="14"/>
      <c r="C213" s="14"/>
      <c r="D213" s="38"/>
      <c r="E213" s="15"/>
      <c r="F213" s="16"/>
      <c r="G213" s="14"/>
      <c r="H213" s="14"/>
      <c r="I213" s="17"/>
      <c r="J213" s="18"/>
      <c r="K213" s="19"/>
      <c r="L213" s="19"/>
      <c r="M213" s="19"/>
      <c r="N213" s="19"/>
      <c r="O213" s="20"/>
      <c r="P213" s="20"/>
      <c r="Q213" s="21"/>
    </row>
    <row r="214" spans="1:17">
      <c r="A214" s="14"/>
      <c r="B214" s="14"/>
      <c r="C214" s="14"/>
      <c r="D214" s="38"/>
      <c r="E214" s="15"/>
      <c r="F214" s="16"/>
      <c r="G214" s="14"/>
      <c r="H214" s="14"/>
      <c r="I214" s="17"/>
      <c r="J214" s="18"/>
      <c r="K214" s="19"/>
      <c r="L214" s="19"/>
      <c r="M214" s="19"/>
      <c r="N214" s="19"/>
      <c r="O214" s="20"/>
      <c r="P214" s="20"/>
      <c r="Q214" s="21"/>
    </row>
    <row r="215" spans="1:17">
      <c r="A215" s="14"/>
      <c r="B215" s="14"/>
      <c r="C215" s="14"/>
      <c r="D215" s="38"/>
      <c r="E215" s="15"/>
      <c r="F215" s="16"/>
      <c r="G215" s="14"/>
      <c r="H215" s="14"/>
      <c r="I215" s="17"/>
      <c r="J215" s="18"/>
      <c r="K215" s="19"/>
      <c r="L215" s="19"/>
      <c r="M215" s="19"/>
      <c r="N215" s="19"/>
      <c r="O215" s="20"/>
      <c r="P215" s="20"/>
      <c r="Q215" s="21"/>
    </row>
    <row r="216" spans="1:17">
      <c r="A216" s="14"/>
      <c r="B216" s="14"/>
      <c r="C216" s="14"/>
      <c r="D216" s="38"/>
      <c r="E216" s="15"/>
      <c r="F216" s="16"/>
      <c r="G216" s="14"/>
      <c r="H216" s="14"/>
      <c r="I216" s="17"/>
      <c r="J216" s="18"/>
      <c r="K216" s="19"/>
      <c r="L216" s="19"/>
      <c r="M216" s="19"/>
      <c r="N216" s="19"/>
      <c r="O216" s="20"/>
      <c r="P216" s="20"/>
      <c r="Q216" s="21"/>
    </row>
    <row r="217" spans="1:17">
      <c r="A217" s="14"/>
      <c r="B217" s="14"/>
      <c r="C217" s="14"/>
      <c r="D217" s="38"/>
      <c r="E217" s="15"/>
      <c r="F217" s="16"/>
      <c r="G217" s="14"/>
      <c r="H217" s="14"/>
      <c r="I217" s="17"/>
      <c r="J217" s="18"/>
      <c r="K217" s="19"/>
      <c r="L217" s="19"/>
      <c r="M217" s="19"/>
      <c r="N217" s="19"/>
      <c r="O217" s="20"/>
      <c r="P217" s="20"/>
      <c r="Q217" s="21"/>
    </row>
    <row r="218" spans="1:17">
      <c r="A218" s="14"/>
      <c r="B218" s="14"/>
      <c r="C218" s="14"/>
      <c r="D218" s="38"/>
      <c r="E218" s="15"/>
      <c r="F218" s="16"/>
      <c r="G218" s="14"/>
      <c r="H218" s="14"/>
      <c r="I218" s="17"/>
      <c r="J218" s="18"/>
      <c r="K218" s="19"/>
      <c r="L218" s="19"/>
      <c r="M218" s="19"/>
      <c r="N218" s="19"/>
      <c r="O218" s="20"/>
      <c r="P218" s="20"/>
      <c r="Q218" s="21"/>
    </row>
    <row r="219" spans="1:17">
      <c r="A219" s="14"/>
      <c r="B219" s="14"/>
      <c r="C219" s="14"/>
      <c r="D219" s="38"/>
      <c r="E219" s="15"/>
      <c r="F219" s="16"/>
      <c r="G219" s="14"/>
      <c r="H219" s="14"/>
      <c r="I219" s="17"/>
      <c r="J219" s="18"/>
      <c r="K219" s="19"/>
      <c r="L219" s="19"/>
      <c r="M219" s="19"/>
      <c r="N219" s="19"/>
      <c r="O219" s="20"/>
      <c r="P219" s="20"/>
      <c r="Q219" s="21"/>
    </row>
    <row r="220" spans="1:17">
      <c r="A220" s="14"/>
      <c r="B220" s="14"/>
      <c r="C220" s="14"/>
      <c r="D220" s="38"/>
      <c r="E220" s="15"/>
      <c r="F220" s="16"/>
      <c r="G220" s="14"/>
      <c r="H220" s="14"/>
      <c r="I220" s="17"/>
      <c r="J220" s="18"/>
      <c r="K220" s="19"/>
      <c r="L220" s="19"/>
      <c r="M220" s="19"/>
      <c r="N220" s="19"/>
      <c r="O220" s="20"/>
      <c r="P220" s="20"/>
      <c r="Q220" s="21"/>
    </row>
    <row r="221" spans="1:17">
      <c r="A221" s="14"/>
      <c r="B221" s="14"/>
      <c r="C221" s="14"/>
      <c r="D221" s="38"/>
      <c r="E221" s="15"/>
      <c r="F221" s="16"/>
      <c r="G221" s="14"/>
      <c r="H221" s="14"/>
      <c r="I221" s="17"/>
      <c r="J221" s="18"/>
      <c r="K221" s="19"/>
      <c r="L221" s="19"/>
      <c r="M221" s="19"/>
      <c r="N221" s="19"/>
      <c r="O221" s="20"/>
      <c r="P221" s="20"/>
      <c r="Q221" s="21"/>
    </row>
    <row r="222" spans="1:17">
      <c r="A222" s="14"/>
      <c r="B222" s="14"/>
      <c r="C222" s="14"/>
      <c r="D222" s="38"/>
      <c r="E222" s="15"/>
      <c r="F222" s="16"/>
      <c r="G222" s="14"/>
      <c r="H222" s="14"/>
      <c r="I222" s="17"/>
      <c r="J222" s="18"/>
      <c r="K222" s="19"/>
      <c r="L222" s="19"/>
      <c r="M222" s="19"/>
      <c r="N222" s="19"/>
      <c r="O222" s="20"/>
      <c r="P222" s="20"/>
      <c r="Q222" s="21"/>
    </row>
    <row r="223" spans="1:17">
      <c r="A223" s="14"/>
      <c r="B223" s="14"/>
      <c r="C223" s="14"/>
      <c r="D223" s="38"/>
      <c r="E223" s="15"/>
      <c r="F223" s="16"/>
      <c r="G223" s="14"/>
      <c r="H223" s="14"/>
      <c r="I223" s="17"/>
      <c r="J223" s="18"/>
      <c r="K223" s="19"/>
      <c r="L223" s="19"/>
      <c r="M223" s="19"/>
      <c r="N223" s="19"/>
      <c r="O223" s="20"/>
      <c r="P223" s="20"/>
      <c r="Q223" s="21"/>
    </row>
    <row r="224" spans="1:17">
      <c r="A224" s="14"/>
      <c r="B224" s="14"/>
      <c r="C224" s="14"/>
      <c r="D224" s="38"/>
      <c r="E224" s="15"/>
      <c r="F224" s="16"/>
      <c r="G224" s="14"/>
      <c r="H224" s="14"/>
      <c r="I224" s="17"/>
      <c r="J224" s="18"/>
      <c r="K224" s="19"/>
      <c r="L224" s="19"/>
      <c r="M224" s="19"/>
      <c r="N224" s="19"/>
      <c r="O224" s="20"/>
      <c r="P224" s="20"/>
      <c r="Q224" s="21"/>
    </row>
    <row r="225" spans="1:17">
      <c r="A225" s="14"/>
      <c r="B225" s="14"/>
      <c r="C225" s="14"/>
      <c r="D225" s="38"/>
      <c r="E225" s="15"/>
      <c r="F225" s="16"/>
      <c r="G225" s="14"/>
      <c r="H225" s="14"/>
      <c r="I225" s="17"/>
      <c r="J225" s="18"/>
      <c r="K225" s="19"/>
      <c r="L225" s="19"/>
      <c r="M225" s="19"/>
      <c r="N225" s="19"/>
      <c r="O225" s="20"/>
      <c r="P225" s="20"/>
      <c r="Q225" s="21"/>
    </row>
    <row r="226" spans="1:17">
      <c r="A226" s="14"/>
      <c r="B226" s="14"/>
      <c r="C226" s="14"/>
      <c r="D226" s="38"/>
      <c r="E226" s="15"/>
      <c r="F226" s="16"/>
      <c r="G226" s="14"/>
      <c r="H226" s="14"/>
      <c r="I226" s="17"/>
      <c r="J226" s="18"/>
      <c r="K226" s="19"/>
      <c r="L226" s="19"/>
      <c r="M226" s="19"/>
      <c r="N226" s="19"/>
      <c r="O226" s="20"/>
      <c r="P226" s="20"/>
      <c r="Q226" s="21"/>
    </row>
    <row r="227" spans="1:17">
      <c r="A227" s="14"/>
      <c r="B227" s="14"/>
      <c r="C227" s="14"/>
      <c r="D227" s="38"/>
      <c r="E227" s="15"/>
      <c r="F227" s="16"/>
      <c r="G227" s="14"/>
      <c r="H227" s="14"/>
      <c r="I227" s="17"/>
      <c r="J227" s="18"/>
      <c r="K227" s="19"/>
      <c r="L227" s="19"/>
      <c r="M227" s="19"/>
      <c r="N227" s="19"/>
      <c r="O227" s="20"/>
      <c r="P227" s="20"/>
      <c r="Q227" s="21"/>
    </row>
    <row r="228" spans="1:17">
      <c r="A228" s="14"/>
      <c r="B228" s="14"/>
      <c r="C228" s="14"/>
      <c r="D228" s="38"/>
      <c r="E228" s="15"/>
      <c r="F228" s="16"/>
      <c r="G228" s="14"/>
      <c r="H228" s="14"/>
      <c r="I228" s="17"/>
      <c r="J228" s="18"/>
      <c r="K228" s="19"/>
      <c r="L228" s="19"/>
      <c r="M228" s="19"/>
      <c r="N228" s="19"/>
      <c r="O228" s="20"/>
      <c r="P228" s="20"/>
      <c r="Q228" s="21"/>
    </row>
    <row r="229" spans="1:17">
      <c r="A229" s="14"/>
      <c r="B229" s="14"/>
      <c r="C229" s="14"/>
      <c r="D229" s="38"/>
      <c r="E229" s="15"/>
      <c r="F229" s="16"/>
      <c r="G229" s="14"/>
      <c r="H229" s="14"/>
      <c r="I229" s="17"/>
      <c r="J229" s="18"/>
      <c r="K229" s="19"/>
      <c r="L229" s="19"/>
      <c r="M229" s="19"/>
      <c r="N229" s="19"/>
      <c r="O229" s="20"/>
      <c r="P229" s="20"/>
      <c r="Q229" s="21"/>
    </row>
    <row r="230" spans="1:17">
      <c r="A230" s="14"/>
      <c r="B230" s="14"/>
      <c r="C230" s="14"/>
      <c r="D230" s="38"/>
      <c r="E230" s="15"/>
      <c r="F230" s="16"/>
      <c r="G230" s="14"/>
      <c r="H230" s="14"/>
      <c r="I230" s="17"/>
      <c r="J230" s="18"/>
      <c r="K230" s="19"/>
      <c r="L230" s="19"/>
      <c r="M230" s="19"/>
      <c r="N230" s="19"/>
      <c r="O230" s="20"/>
      <c r="P230" s="20"/>
      <c r="Q230" s="21"/>
    </row>
    <row r="231" spans="1:17">
      <c r="A231" s="14"/>
      <c r="B231" s="14"/>
      <c r="C231" s="14"/>
      <c r="D231" s="38"/>
      <c r="E231" s="15"/>
      <c r="F231" s="16"/>
      <c r="G231" s="14"/>
      <c r="H231" s="14"/>
      <c r="I231" s="17"/>
      <c r="J231" s="18"/>
      <c r="K231" s="19"/>
      <c r="L231" s="19"/>
      <c r="M231" s="19"/>
      <c r="N231" s="19"/>
      <c r="O231" s="20"/>
      <c r="P231" s="20"/>
      <c r="Q231" s="21"/>
    </row>
    <row r="232" spans="1:17">
      <c r="A232" s="14"/>
      <c r="B232" s="14"/>
      <c r="C232" s="14"/>
      <c r="D232" s="38"/>
      <c r="E232" s="15"/>
      <c r="F232" s="16"/>
      <c r="G232" s="14"/>
      <c r="H232" s="14"/>
      <c r="I232" s="17"/>
      <c r="J232" s="18"/>
      <c r="K232" s="19"/>
      <c r="L232" s="19"/>
      <c r="M232" s="19"/>
      <c r="N232" s="19"/>
      <c r="O232" s="20"/>
      <c r="P232" s="20"/>
      <c r="Q232" s="21"/>
    </row>
    <row r="233" spans="1:17">
      <c r="A233" s="14"/>
      <c r="B233" s="14"/>
      <c r="C233" s="14"/>
      <c r="D233" s="38"/>
      <c r="E233" s="15"/>
      <c r="F233" s="16"/>
      <c r="G233" s="14"/>
      <c r="H233" s="14"/>
      <c r="I233" s="17"/>
      <c r="J233" s="18"/>
      <c r="K233" s="19"/>
      <c r="L233" s="19"/>
      <c r="M233" s="19"/>
      <c r="N233" s="19"/>
      <c r="O233" s="20"/>
      <c r="P233" s="20"/>
      <c r="Q233" s="21"/>
    </row>
    <row r="234" spans="1:17">
      <c r="A234" s="14"/>
      <c r="B234" s="14"/>
      <c r="C234" s="14"/>
      <c r="D234" s="38"/>
      <c r="E234" s="15"/>
      <c r="F234" s="16"/>
      <c r="G234" s="14"/>
      <c r="H234" s="14"/>
      <c r="I234" s="17"/>
      <c r="J234" s="18"/>
      <c r="K234" s="19"/>
      <c r="L234" s="19"/>
      <c r="M234" s="19"/>
      <c r="N234" s="19"/>
      <c r="O234" s="20"/>
      <c r="P234" s="20"/>
      <c r="Q234" s="21"/>
    </row>
    <row r="235" spans="1:17">
      <c r="A235" s="14"/>
      <c r="B235" s="14"/>
      <c r="C235" s="14"/>
      <c r="D235" s="38"/>
      <c r="E235" s="15"/>
      <c r="F235" s="16"/>
      <c r="G235" s="14"/>
      <c r="H235" s="14"/>
      <c r="I235" s="17"/>
      <c r="J235" s="18"/>
      <c r="K235" s="19"/>
      <c r="L235" s="19"/>
      <c r="M235" s="19"/>
      <c r="N235" s="19"/>
      <c r="O235" s="20"/>
      <c r="P235" s="20"/>
      <c r="Q235" s="21"/>
    </row>
    <row r="236" spans="1:17">
      <c r="A236" s="14"/>
      <c r="B236" s="14"/>
      <c r="C236" s="14"/>
      <c r="D236" s="38"/>
      <c r="E236" s="15"/>
      <c r="F236" s="16"/>
      <c r="G236" s="14"/>
      <c r="H236" s="14"/>
      <c r="I236" s="17"/>
      <c r="J236" s="18"/>
      <c r="K236" s="19"/>
      <c r="L236" s="19"/>
      <c r="M236" s="19"/>
      <c r="N236" s="19"/>
      <c r="O236" s="20"/>
      <c r="P236" s="20"/>
      <c r="Q236" s="21"/>
    </row>
    <row r="237" spans="1:17">
      <c r="A237" s="14"/>
      <c r="B237" s="14"/>
      <c r="C237" s="14"/>
      <c r="D237" s="38"/>
      <c r="E237" s="15"/>
      <c r="F237" s="16"/>
      <c r="G237" s="14"/>
      <c r="H237" s="14"/>
      <c r="I237" s="17"/>
      <c r="J237" s="18"/>
      <c r="K237" s="19"/>
      <c r="L237" s="19"/>
      <c r="M237" s="19"/>
      <c r="N237" s="19"/>
      <c r="O237" s="20"/>
      <c r="P237" s="20"/>
      <c r="Q237" s="21"/>
    </row>
    <row r="238" spans="1:17">
      <c r="A238" s="14"/>
      <c r="B238" s="14"/>
      <c r="C238" s="14"/>
      <c r="D238" s="38"/>
      <c r="E238" s="15"/>
      <c r="F238" s="16"/>
      <c r="G238" s="14"/>
      <c r="H238" s="14"/>
      <c r="I238" s="17"/>
      <c r="J238" s="18"/>
      <c r="K238" s="19"/>
      <c r="L238" s="19"/>
      <c r="M238" s="19"/>
      <c r="N238" s="19"/>
      <c r="O238" s="20"/>
      <c r="P238" s="20"/>
      <c r="Q238" s="21"/>
    </row>
    <row r="239" spans="1:17">
      <c r="A239" s="14"/>
      <c r="B239" s="14"/>
      <c r="C239" s="14"/>
      <c r="D239" s="38"/>
      <c r="E239" s="15"/>
      <c r="F239" s="16"/>
      <c r="G239" s="14"/>
      <c r="H239" s="14"/>
      <c r="I239" s="17"/>
      <c r="J239" s="18"/>
      <c r="K239" s="19"/>
      <c r="L239" s="19"/>
      <c r="M239" s="19"/>
      <c r="N239" s="19"/>
      <c r="O239" s="20"/>
      <c r="P239" s="20"/>
      <c r="Q239" s="21"/>
    </row>
    <row r="240" spans="1:17">
      <c r="A240" s="14"/>
      <c r="B240" s="14"/>
      <c r="C240" s="14"/>
      <c r="D240" s="38"/>
      <c r="E240" s="15"/>
      <c r="F240" s="16"/>
      <c r="G240" s="14"/>
      <c r="H240" s="14"/>
      <c r="I240" s="17"/>
      <c r="J240" s="18"/>
      <c r="K240" s="19"/>
      <c r="L240" s="19"/>
      <c r="M240" s="19"/>
      <c r="N240" s="19"/>
      <c r="O240" s="20"/>
      <c r="P240" s="20"/>
      <c r="Q240" s="21"/>
    </row>
    <row r="241" spans="1:17">
      <c r="A241" s="14"/>
      <c r="B241" s="14"/>
      <c r="C241" s="14"/>
      <c r="D241" s="38"/>
      <c r="E241" s="15"/>
      <c r="F241" s="16"/>
      <c r="G241" s="14"/>
      <c r="H241" s="14"/>
      <c r="I241" s="17"/>
      <c r="J241" s="18"/>
      <c r="K241" s="19"/>
      <c r="L241" s="19"/>
      <c r="M241" s="19"/>
      <c r="N241" s="19"/>
      <c r="O241" s="20"/>
      <c r="P241" s="20"/>
      <c r="Q241" s="21"/>
    </row>
    <row r="242" spans="1:17">
      <c r="A242" s="14"/>
      <c r="B242" s="14"/>
      <c r="C242" s="14"/>
      <c r="D242" s="38"/>
      <c r="E242" s="15"/>
      <c r="F242" s="16"/>
      <c r="G242" s="14"/>
      <c r="H242" s="14"/>
      <c r="I242" s="17"/>
      <c r="J242" s="18"/>
      <c r="K242" s="19"/>
      <c r="L242" s="19"/>
      <c r="M242" s="19"/>
      <c r="N242" s="19"/>
      <c r="O242" s="20"/>
      <c r="P242" s="20"/>
      <c r="Q242" s="21"/>
    </row>
    <row r="243" spans="1:17">
      <c r="A243" s="14"/>
      <c r="B243" s="14"/>
      <c r="C243" s="14"/>
      <c r="D243" s="38"/>
      <c r="E243" s="15"/>
      <c r="F243" s="16"/>
      <c r="G243" s="14"/>
      <c r="H243" s="14"/>
      <c r="I243" s="17"/>
      <c r="J243" s="18"/>
      <c r="K243" s="19"/>
      <c r="L243" s="19"/>
      <c r="M243" s="19"/>
      <c r="N243" s="19"/>
      <c r="O243" s="20"/>
      <c r="P243" s="20"/>
      <c r="Q243" s="21"/>
    </row>
    <row r="244" spans="1:17">
      <c r="A244" s="14"/>
      <c r="B244" s="14"/>
      <c r="C244" s="14"/>
      <c r="D244" s="38"/>
      <c r="E244" s="15"/>
      <c r="F244" s="16"/>
      <c r="G244" s="14"/>
      <c r="H244" s="14"/>
      <c r="I244" s="17"/>
      <c r="J244" s="18"/>
      <c r="K244" s="19"/>
      <c r="L244" s="19"/>
      <c r="M244" s="19"/>
      <c r="N244" s="19"/>
      <c r="O244" s="20"/>
      <c r="P244" s="20"/>
      <c r="Q244" s="21"/>
    </row>
    <row r="245" spans="1:17">
      <c r="A245" s="14"/>
      <c r="B245" s="14"/>
      <c r="C245" s="14"/>
      <c r="D245" s="38"/>
      <c r="E245" s="15"/>
      <c r="F245" s="16"/>
      <c r="G245" s="14"/>
      <c r="H245" s="14"/>
      <c r="I245" s="17"/>
      <c r="J245" s="18"/>
      <c r="K245" s="19"/>
      <c r="L245" s="19"/>
      <c r="M245" s="19"/>
      <c r="N245" s="19"/>
      <c r="O245" s="20"/>
      <c r="P245" s="20"/>
      <c r="Q245" s="21"/>
    </row>
    <row r="246" spans="1:17">
      <c r="A246" s="14"/>
      <c r="B246" s="14"/>
      <c r="C246" s="14"/>
      <c r="D246" s="38"/>
      <c r="E246" s="15"/>
      <c r="F246" s="16"/>
      <c r="G246" s="14"/>
      <c r="H246" s="14"/>
      <c r="I246" s="17"/>
      <c r="J246" s="18"/>
      <c r="K246" s="19"/>
      <c r="L246" s="19"/>
      <c r="M246" s="19"/>
      <c r="N246" s="19"/>
      <c r="O246" s="20"/>
      <c r="P246" s="20"/>
      <c r="Q246" s="21"/>
    </row>
    <row r="247" spans="1:17">
      <c r="A247" s="14"/>
      <c r="B247" s="14"/>
      <c r="C247" s="14"/>
      <c r="D247" s="38"/>
      <c r="E247" s="15"/>
      <c r="F247" s="16"/>
      <c r="G247" s="14"/>
      <c r="H247" s="14"/>
      <c r="I247" s="17"/>
      <c r="J247" s="18"/>
      <c r="K247" s="19"/>
      <c r="L247" s="19"/>
      <c r="M247" s="19"/>
      <c r="N247" s="19"/>
      <c r="O247" s="20"/>
      <c r="P247" s="20"/>
      <c r="Q247" s="21"/>
    </row>
    <row r="248" spans="1:17">
      <c r="A248" s="14"/>
      <c r="B248" s="14"/>
      <c r="C248" s="14"/>
      <c r="D248" s="38"/>
      <c r="E248" s="15"/>
      <c r="F248" s="16"/>
      <c r="G248" s="14"/>
      <c r="H248" s="14"/>
      <c r="I248" s="17"/>
      <c r="J248" s="18"/>
      <c r="K248" s="19"/>
      <c r="L248" s="19"/>
      <c r="M248" s="19"/>
      <c r="N248" s="19"/>
      <c r="O248" s="20"/>
      <c r="P248" s="20"/>
      <c r="Q248" s="21"/>
    </row>
    <row r="249" spans="1:17">
      <c r="A249" s="14"/>
      <c r="B249" s="14"/>
      <c r="C249" s="14"/>
      <c r="D249" s="38"/>
      <c r="E249" s="15"/>
      <c r="F249" s="16"/>
      <c r="G249" s="14"/>
      <c r="H249" s="14"/>
      <c r="I249" s="17"/>
      <c r="J249" s="18"/>
      <c r="K249" s="19"/>
      <c r="L249" s="19"/>
      <c r="M249" s="19"/>
      <c r="N249" s="19"/>
      <c r="O249" s="20"/>
      <c r="P249" s="20"/>
      <c r="Q249" s="21"/>
    </row>
    <row r="250" spans="1:17">
      <c r="A250" s="14"/>
      <c r="B250" s="14"/>
      <c r="C250" s="14"/>
      <c r="D250" s="38"/>
      <c r="E250" s="15"/>
      <c r="F250" s="16"/>
      <c r="G250" s="14"/>
      <c r="H250" s="14"/>
      <c r="I250" s="17"/>
      <c r="J250" s="18"/>
      <c r="K250" s="19"/>
      <c r="L250" s="19"/>
      <c r="M250" s="19"/>
      <c r="N250" s="19"/>
      <c r="O250" s="20"/>
      <c r="P250" s="20"/>
      <c r="Q250" s="21"/>
    </row>
    <row r="251" spans="1:17">
      <c r="A251" s="14"/>
      <c r="B251" s="14"/>
      <c r="C251" s="14"/>
      <c r="D251" s="38"/>
      <c r="E251" s="15"/>
      <c r="F251" s="16"/>
      <c r="G251" s="14"/>
      <c r="H251" s="14"/>
      <c r="I251" s="17"/>
      <c r="J251" s="18"/>
      <c r="K251" s="19"/>
      <c r="L251" s="19"/>
      <c r="M251" s="19"/>
      <c r="N251" s="19"/>
      <c r="O251" s="20"/>
      <c r="P251" s="20"/>
      <c r="Q251" s="21"/>
    </row>
    <row r="252" spans="1:17">
      <c r="A252" s="14"/>
      <c r="B252" s="14"/>
      <c r="C252" s="14"/>
      <c r="D252" s="38"/>
      <c r="E252" s="15"/>
      <c r="F252" s="16"/>
      <c r="G252" s="14"/>
      <c r="H252" s="14"/>
      <c r="I252" s="17"/>
      <c r="J252" s="18"/>
      <c r="K252" s="19"/>
      <c r="L252" s="19"/>
      <c r="M252" s="19"/>
      <c r="N252" s="19"/>
      <c r="O252" s="20"/>
      <c r="P252" s="20"/>
      <c r="Q252" s="21"/>
    </row>
    <row r="253" spans="1:17">
      <c r="A253" s="14"/>
      <c r="B253" s="14"/>
      <c r="C253" s="14"/>
      <c r="D253" s="38"/>
      <c r="E253" s="15"/>
      <c r="F253" s="16"/>
      <c r="G253" s="14"/>
      <c r="H253" s="14"/>
      <c r="I253" s="17"/>
      <c r="J253" s="18"/>
      <c r="K253" s="19"/>
      <c r="L253" s="19"/>
      <c r="M253" s="19"/>
      <c r="N253" s="19"/>
      <c r="O253" s="20"/>
      <c r="P253" s="20"/>
      <c r="Q253" s="21"/>
    </row>
    <row r="254" spans="1:17">
      <c r="A254" s="14"/>
      <c r="B254" s="14"/>
      <c r="C254" s="14"/>
      <c r="D254" s="38"/>
      <c r="E254" s="15"/>
      <c r="F254" s="16"/>
      <c r="G254" s="14"/>
      <c r="H254" s="14"/>
      <c r="I254" s="17"/>
      <c r="J254" s="18"/>
      <c r="K254" s="19"/>
      <c r="L254" s="19"/>
      <c r="M254" s="19"/>
      <c r="N254" s="19"/>
      <c r="O254" s="20"/>
      <c r="P254" s="20"/>
      <c r="Q254" s="21"/>
    </row>
    <row r="255" spans="1:17">
      <c r="A255" s="14"/>
      <c r="B255" s="14"/>
      <c r="C255" s="14"/>
      <c r="D255" s="38"/>
      <c r="E255" s="15"/>
      <c r="F255" s="16"/>
      <c r="G255" s="14"/>
      <c r="H255" s="14"/>
      <c r="I255" s="17"/>
      <c r="J255" s="18"/>
      <c r="K255" s="19"/>
      <c r="L255" s="19"/>
      <c r="M255" s="19"/>
      <c r="N255" s="19"/>
      <c r="O255" s="20"/>
      <c r="P255" s="20"/>
      <c r="Q255" s="21"/>
    </row>
    <row r="256" spans="1:17">
      <c r="A256" s="14"/>
      <c r="B256" s="14"/>
      <c r="C256" s="14"/>
      <c r="D256" s="38"/>
      <c r="E256" s="15"/>
      <c r="F256" s="16"/>
      <c r="G256" s="14"/>
      <c r="H256" s="14"/>
      <c r="I256" s="17"/>
      <c r="J256" s="18"/>
      <c r="K256" s="19"/>
      <c r="L256" s="19"/>
      <c r="M256" s="19"/>
      <c r="N256" s="19"/>
      <c r="O256" s="20"/>
      <c r="P256" s="20"/>
      <c r="Q256" s="21"/>
    </row>
    <row r="257" spans="1:17">
      <c r="A257" s="14"/>
      <c r="B257" s="14"/>
      <c r="C257" s="14"/>
      <c r="D257" s="38"/>
      <c r="E257" s="15"/>
      <c r="F257" s="16"/>
      <c r="G257" s="14"/>
      <c r="H257" s="14"/>
      <c r="I257" s="17"/>
      <c r="J257" s="18"/>
      <c r="K257" s="19"/>
      <c r="L257" s="19"/>
      <c r="M257" s="19"/>
      <c r="N257" s="19"/>
      <c r="O257" s="20"/>
      <c r="P257" s="20"/>
      <c r="Q257" s="21"/>
    </row>
    <row r="258" spans="1:17">
      <c r="A258" s="14"/>
      <c r="B258" s="14"/>
      <c r="C258" s="14"/>
      <c r="D258" s="38"/>
      <c r="E258" s="15"/>
      <c r="F258" s="16"/>
      <c r="G258" s="14"/>
      <c r="H258" s="14"/>
      <c r="I258" s="17"/>
      <c r="J258" s="18"/>
      <c r="K258" s="19"/>
      <c r="L258" s="19"/>
      <c r="M258" s="19"/>
      <c r="N258" s="19"/>
      <c r="O258" s="20"/>
      <c r="P258" s="20"/>
      <c r="Q258" s="21"/>
    </row>
    <row r="259" spans="1:17">
      <c r="A259" s="14"/>
      <c r="B259" s="14"/>
      <c r="C259" s="14"/>
      <c r="D259" s="38"/>
      <c r="E259" s="15"/>
      <c r="F259" s="16"/>
      <c r="G259" s="14"/>
      <c r="H259" s="14"/>
      <c r="I259" s="17"/>
      <c r="J259" s="18"/>
      <c r="K259" s="19"/>
      <c r="L259" s="19"/>
      <c r="M259" s="19"/>
      <c r="N259" s="19"/>
      <c r="O259" s="20"/>
      <c r="P259" s="20"/>
      <c r="Q259" s="21"/>
    </row>
    <row r="260" spans="1:17">
      <c r="A260" s="14"/>
      <c r="B260" s="14"/>
      <c r="C260" s="14"/>
      <c r="D260" s="38"/>
      <c r="E260" s="15"/>
      <c r="F260" s="16"/>
      <c r="G260" s="14"/>
      <c r="H260" s="14"/>
      <c r="I260" s="17"/>
      <c r="J260" s="18"/>
      <c r="K260" s="19"/>
      <c r="L260" s="19"/>
      <c r="M260" s="19"/>
      <c r="N260" s="19"/>
      <c r="O260" s="20"/>
      <c r="P260" s="20"/>
      <c r="Q260" s="21"/>
    </row>
    <row r="261" spans="1:17">
      <c r="A261" s="14"/>
      <c r="B261" s="14"/>
      <c r="C261" s="14"/>
      <c r="D261" s="38"/>
      <c r="E261" s="15"/>
      <c r="F261" s="16"/>
      <c r="G261" s="14"/>
      <c r="H261" s="14"/>
      <c r="I261" s="17"/>
      <c r="J261" s="18"/>
      <c r="K261" s="19"/>
      <c r="L261" s="19"/>
      <c r="M261" s="19"/>
      <c r="N261" s="19"/>
      <c r="O261" s="20"/>
      <c r="P261" s="20"/>
      <c r="Q261" s="21"/>
    </row>
    <row r="262" spans="1:17">
      <c r="A262" s="14"/>
      <c r="B262" s="14"/>
      <c r="C262" s="14"/>
      <c r="D262" s="38"/>
      <c r="E262" s="15"/>
      <c r="F262" s="16"/>
      <c r="G262" s="14"/>
      <c r="H262" s="14"/>
      <c r="I262" s="17"/>
      <c r="J262" s="18"/>
      <c r="K262" s="19"/>
      <c r="L262" s="19"/>
      <c r="M262" s="19"/>
      <c r="N262" s="19"/>
      <c r="O262" s="20"/>
      <c r="P262" s="20"/>
      <c r="Q262" s="21"/>
    </row>
    <row r="263" spans="1:17">
      <c r="A263" s="14"/>
      <c r="B263" s="14"/>
      <c r="C263" s="14"/>
      <c r="D263" s="38"/>
      <c r="E263" s="15"/>
      <c r="F263" s="16"/>
      <c r="G263" s="14"/>
      <c r="H263" s="14"/>
      <c r="I263" s="17"/>
      <c r="J263" s="18"/>
      <c r="K263" s="19"/>
      <c r="L263" s="19"/>
      <c r="M263" s="19"/>
      <c r="N263" s="19"/>
      <c r="O263" s="20"/>
      <c r="P263" s="20"/>
      <c r="Q263" s="21"/>
    </row>
    <row r="264" spans="1:17">
      <c r="A264" s="14"/>
      <c r="B264" s="14"/>
      <c r="C264" s="14"/>
      <c r="D264" s="38"/>
      <c r="E264" s="15"/>
      <c r="F264" s="16"/>
      <c r="G264" s="14"/>
      <c r="H264" s="14"/>
      <c r="I264" s="17"/>
      <c r="J264" s="18"/>
      <c r="K264" s="19"/>
      <c r="L264" s="19"/>
      <c r="M264" s="19"/>
      <c r="N264" s="19"/>
      <c r="O264" s="20"/>
      <c r="P264" s="20"/>
      <c r="Q264" s="21"/>
    </row>
    <row r="265" spans="1:17">
      <c r="A265" s="14"/>
      <c r="B265" s="14"/>
      <c r="C265" s="14"/>
      <c r="D265" s="38"/>
      <c r="E265" s="15"/>
      <c r="F265" s="16"/>
      <c r="G265" s="14"/>
      <c r="H265" s="14"/>
      <c r="I265" s="17"/>
      <c r="J265" s="18"/>
      <c r="K265" s="19"/>
      <c r="L265" s="19"/>
      <c r="M265" s="19"/>
      <c r="N265" s="19"/>
      <c r="O265" s="20"/>
      <c r="P265" s="20"/>
      <c r="Q265" s="21"/>
    </row>
    <row r="266" spans="1:17">
      <c r="A266" s="14"/>
      <c r="B266" s="14"/>
      <c r="C266" s="14"/>
      <c r="D266" s="38"/>
      <c r="E266" s="15"/>
      <c r="F266" s="16"/>
      <c r="G266" s="14"/>
      <c r="H266" s="14"/>
      <c r="I266" s="17"/>
      <c r="J266" s="18"/>
      <c r="K266" s="19"/>
      <c r="L266" s="19"/>
      <c r="M266" s="19"/>
      <c r="N266" s="19"/>
      <c r="O266" s="20"/>
      <c r="P266" s="20"/>
      <c r="Q266" s="21"/>
    </row>
    <row r="267" spans="1:17">
      <c r="A267" s="14"/>
      <c r="B267" s="14"/>
      <c r="C267" s="14"/>
      <c r="D267" s="38"/>
      <c r="E267" s="15"/>
      <c r="F267" s="16"/>
      <c r="G267" s="14"/>
      <c r="H267" s="14"/>
      <c r="I267" s="17"/>
      <c r="J267" s="18"/>
      <c r="K267" s="19"/>
      <c r="L267" s="19"/>
      <c r="M267" s="19"/>
      <c r="N267" s="19"/>
      <c r="O267" s="20"/>
      <c r="P267" s="20"/>
      <c r="Q267" s="21"/>
    </row>
    <row r="268" spans="1:17">
      <c r="A268" s="14"/>
      <c r="B268" s="14"/>
      <c r="C268" s="14"/>
      <c r="D268" s="38"/>
      <c r="E268" s="15"/>
      <c r="F268" s="16"/>
      <c r="G268" s="14"/>
      <c r="H268" s="14"/>
      <c r="I268" s="17"/>
      <c r="J268" s="18"/>
      <c r="K268" s="19"/>
      <c r="L268" s="19"/>
      <c r="M268" s="19"/>
      <c r="N268" s="19"/>
      <c r="O268" s="20"/>
      <c r="P268" s="20"/>
      <c r="Q268" s="21"/>
    </row>
    <row r="269" spans="1:17">
      <c r="A269" s="14"/>
      <c r="B269" s="14"/>
      <c r="C269" s="14"/>
      <c r="D269" s="38"/>
      <c r="E269" s="15"/>
      <c r="F269" s="16"/>
      <c r="G269" s="14"/>
      <c r="H269" s="14"/>
      <c r="I269" s="17"/>
      <c r="J269" s="18"/>
      <c r="K269" s="19"/>
      <c r="L269" s="19"/>
      <c r="M269" s="19"/>
      <c r="N269" s="19"/>
      <c r="O269" s="20"/>
      <c r="P269" s="20"/>
      <c r="Q269" s="21"/>
    </row>
    <row r="270" spans="1:17">
      <c r="A270" s="14"/>
      <c r="B270" s="14"/>
      <c r="C270" s="14"/>
      <c r="D270" s="38"/>
      <c r="E270" s="15"/>
      <c r="F270" s="16"/>
      <c r="G270" s="14"/>
      <c r="H270" s="14"/>
      <c r="I270" s="17"/>
      <c r="J270" s="18"/>
      <c r="K270" s="19"/>
      <c r="L270" s="19"/>
      <c r="M270" s="19"/>
      <c r="N270" s="19"/>
      <c r="O270" s="20"/>
      <c r="P270" s="20"/>
      <c r="Q270" s="21"/>
    </row>
    <row r="271" spans="1:17">
      <c r="A271" s="14"/>
      <c r="B271" s="14"/>
      <c r="C271" s="14"/>
      <c r="D271" s="38"/>
      <c r="E271" s="15"/>
      <c r="F271" s="16"/>
      <c r="G271" s="14"/>
      <c r="H271" s="14"/>
      <c r="I271" s="17"/>
      <c r="J271" s="18"/>
      <c r="K271" s="19"/>
      <c r="L271" s="19"/>
      <c r="M271" s="19"/>
      <c r="N271" s="19"/>
      <c r="O271" s="20"/>
      <c r="P271" s="20"/>
      <c r="Q271" s="21"/>
    </row>
    <row r="272" spans="1:17">
      <c r="A272" s="14"/>
      <c r="B272" s="14"/>
      <c r="C272" s="14"/>
      <c r="D272" s="38"/>
      <c r="E272" s="15"/>
      <c r="F272" s="16"/>
      <c r="G272" s="14"/>
      <c r="H272" s="14"/>
      <c r="I272" s="17"/>
      <c r="J272" s="18"/>
      <c r="K272" s="19"/>
      <c r="L272" s="19"/>
      <c r="M272" s="19"/>
      <c r="N272" s="19"/>
      <c r="O272" s="20"/>
      <c r="P272" s="20"/>
      <c r="Q272" s="21"/>
    </row>
    <row r="273" spans="1:17">
      <c r="A273" s="14"/>
      <c r="B273" s="14"/>
      <c r="C273" s="14"/>
      <c r="D273" s="38"/>
      <c r="E273" s="15"/>
      <c r="F273" s="16"/>
      <c r="G273" s="14"/>
      <c r="H273" s="14"/>
      <c r="I273" s="17"/>
      <c r="J273" s="18"/>
      <c r="K273" s="19"/>
      <c r="L273" s="19"/>
      <c r="M273" s="19"/>
      <c r="N273" s="19"/>
      <c r="O273" s="20"/>
      <c r="P273" s="20"/>
      <c r="Q273" s="21"/>
    </row>
    <row r="274" spans="1:17">
      <c r="A274" s="14"/>
      <c r="B274" s="14"/>
      <c r="C274" s="14"/>
      <c r="D274" s="38"/>
      <c r="E274" s="15"/>
      <c r="F274" s="16"/>
      <c r="G274" s="14"/>
      <c r="H274" s="14"/>
      <c r="I274" s="17"/>
      <c r="J274" s="18"/>
      <c r="K274" s="19"/>
      <c r="L274" s="19"/>
      <c r="M274" s="19"/>
      <c r="N274" s="19"/>
      <c r="O274" s="20"/>
      <c r="P274" s="20"/>
      <c r="Q274" s="21"/>
    </row>
    <row r="275" spans="1:17">
      <c r="A275" s="14"/>
      <c r="B275" s="14"/>
      <c r="C275" s="14"/>
      <c r="D275" s="38"/>
      <c r="E275" s="15"/>
      <c r="F275" s="16"/>
      <c r="G275" s="14"/>
      <c r="H275" s="14"/>
      <c r="I275" s="17"/>
      <c r="J275" s="18"/>
      <c r="K275" s="19"/>
      <c r="L275" s="19"/>
      <c r="M275" s="19"/>
      <c r="N275" s="19"/>
      <c r="O275" s="20"/>
      <c r="P275" s="20"/>
      <c r="Q275" s="21"/>
    </row>
    <row r="276" spans="1:17">
      <c r="A276" s="14"/>
      <c r="B276" s="14"/>
      <c r="C276" s="14"/>
      <c r="D276" s="38"/>
      <c r="E276" s="15"/>
      <c r="F276" s="16"/>
      <c r="G276" s="14"/>
      <c r="H276" s="14"/>
      <c r="I276" s="17"/>
      <c r="J276" s="18"/>
      <c r="K276" s="19"/>
      <c r="L276" s="19"/>
      <c r="M276" s="19"/>
      <c r="N276" s="19"/>
      <c r="O276" s="20"/>
      <c r="P276" s="20"/>
      <c r="Q276" s="21"/>
    </row>
    <row r="277" spans="1:17">
      <c r="A277" s="14"/>
      <c r="B277" s="14"/>
      <c r="C277" s="14"/>
      <c r="D277" s="38"/>
      <c r="E277" s="15"/>
      <c r="F277" s="16"/>
      <c r="G277" s="14"/>
      <c r="H277" s="14"/>
      <c r="I277" s="17"/>
      <c r="J277" s="18"/>
      <c r="K277" s="19"/>
      <c r="L277" s="19"/>
      <c r="M277" s="19"/>
      <c r="N277" s="19"/>
      <c r="O277" s="20"/>
      <c r="P277" s="20"/>
      <c r="Q277" s="21"/>
    </row>
    <row r="278" spans="1:17">
      <c r="A278" s="14"/>
      <c r="B278" s="14"/>
      <c r="C278" s="14"/>
      <c r="D278" s="38"/>
      <c r="E278" s="15"/>
      <c r="F278" s="16"/>
      <c r="G278" s="14"/>
      <c r="H278" s="14"/>
      <c r="I278" s="17"/>
      <c r="J278" s="18"/>
      <c r="K278" s="19"/>
      <c r="L278" s="19"/>
      <c r="M278" s="19"/>
      <c r="N278" s="19"/>
      <c r="O278" s="20"/>
      <c r="P278" s="20"/>
      <c r="Q278" s="21"/>
    </row>
    <row r="279" spans="1:17">
      <c r="A279" s="14"/>
      <c r="B279" s="14"/>
      <c r="C279" s="14"/>
      <c r="D279" s="38"/>
      <c r="E279" s="15"/>
      <c r="F279" s="16"/>
      <c r="G279" s="14"/>
      <c r="H279" s="14"/>
      <c r="I279" s="17"/>
      <c r="J279" s="18"/>
      <c r="K279" s="19"/>
      <c r="L279" s="19"/>
      <c r="M279" s="19"/>
      <c r="N279" s="19"/>
      <c r="O279" s="20"/>
      <c r="P279" s="20"/>
      <c r="Q279" s="21"/>
    </row>
    <row r="280" spans="1:17">
      <c r="A280" s="14"/>
      <c r="B280" s="14"/>
      <c r="C280" s="14"/>
      <c r="D280" s="38"/>
      <c r="E280" s="15"/>
      <c r="F280" s="16"/>
      <c r="G280" s="14"/>
      <c r="H280" s="14"/>
      <c r="I280" s="17"/>
      <c r="J280" s="18"/>
      <c r="K280" s="19"/>
      <c r="L280" s="19"/>
      <c r="M280" s="19"/>
      <c r="N280" s="19"/>
      <c r="O280" s="20"/>
      <c r="P280" s="20"/>
      <c r="Q280" s="21"/>
    </row>
    <row r="281" spans="1:17">
      <c r="A281" s="14"/>
      <c r="B281" s="14"/>
      <c r="C281" s="14"/>
      <c r="D281" s="38"/>
      <c r="E281" s="15"/>
      <c r="F281" s="16"/>
      <c r="G281" s="14"/>
      <c r="H281" s="14"/>
      <c r="I281" s="17"/>
      <c r="J281" s="18"/>
      <c r="K281" s="19"/>
      <c r="L281" s="19"/>
      <c r="M281" s="19"/>
      <c r="N281" s="19"/>
      <c r="O281" s="20"/>
      <c r="P281" s="20"/>
      <c r="Q281" s="21"/>
    </row>
    <row r="282" spans="1:17">
      <c r="A282" s="14"/>
      <c r="B282" s="14"/>
      <c r="C282" s="14"/>
      <c r="D282" s="38"/>
      <c r="E282" s="15"/>
      <c r="F282" s="16"/>
      <c r="G282" s="14"/>
      <c r="H282" s="14"/>
      <c r="I282" s="17"/>
      <c r="J282" s="18"/>
      <c r="K282" s="19"/>
      <c r="L282" s="19"/>
      <c r="M282" s="19"/>
      <c r="N282" s="19"/>
      <c r="O282" s="20"/>
      <c r="P282" s="20"/>
      <c r="Q282" s="21"/>
    </row>
    <row r="283" spans="1:17">
      <c r="A283" s="14"/>
      <c r="B283" s="14"/>
      <c r="C283" s="14"/>
      <c r="D283" s="38"/>
      <c r="E283" s="15"/>
      <c r="F283" s="16"/>
      <c r="G283" s="14"/>
      <c r="H283" s="14"/>
      <c r="I283" s="17"/>
      <c r="J283" s="18"/>
      <c r="K283" s="19"/>
      <c r="L283" s="19"/>
      <c r="M283" s="19"/>
      <c r="N283" s="19"/>
      <c r="O283" s="20"/>
      <c r="P283" s="20"/>
      <c r="Q283" s="21"/>
    </row>
    <row r="284" spans="1:17">
      <c r="A284" s="14"/>
      <c r="B284" s="14"/>
      <c r="C284" s="14"/>
      <c r="D284" s="38"/>
      <c r="E284" s="15"/>
      <c r="F284" s="16"/>
      <c r="G284" s="14"/>
      <c r="H284" s="14"/>
      <c r="I284" s="17"/>
      <c r="J284" s="18"/>
      <c r="K284" s="19"/>
      <c r="L284" s="19"/>
      <c r="M284" s="19"/>
      <c r="N284" s="19"/>
      <c r="O284" s="20"/>
      <c r="P284" s="20"/>
      <c r="Q284" s="21"/>
    </row>
    <row r="285" spans="1:17">
      <c r="A285" s="14"/>
      <c r="B285" s="14"/>
      <c r="C285" s="14"/>
      <c r="D285" s="38"/>
      <c r="E285" s="15"/>
      <c r="F285" s="16"/>
      <c r="G285" s="14"/>
      <c r="H285" s="14"/>
      <c r="I285" s="17"/>
      <c r="J285" s="18"/>
      <c r="K285" s="19"/>
      <c r="L285" s="19"/>
      <c r="M285" s="19"/>
      <c r="N285" s="19"/>
      <c r="O285" s="20"/>
      <c r="P285" s="20"/>
      <c r="Q285" s="21"/>
    </row>
    <row r="286" spans="1:17">
      <c r="A286" s="14"/>
      <c r="B286" s="14"/>
      <c r="C286" s="14"/>
      <c r="D286" s="38"/>
      <c r="E286" s="15"/>
      <c r="F286" s="16"/>
      <c r="G286" s="14"/>
      <c r="H286" s="14"/>
      <c r="I286" s="17"/>
      <c r="J286" s="18"/>
      <c r="K286" s="19"/>
      <c r="L286" s="19"/>
      <c r="M286" s="19"/>
      <c r="N286" s="19"/>
      <c r="O286" s="20"/>
      <c r="P286" s="20"/>
      <c r="Q286" s="21"/>
    </row>
    <row r="287" spans="1:17">
      <c r="A287" s="14"/>
      <c r="B287" s="14"/>
      <c r="C287" s="14"/>
      <c r="D287" s="38"/>
      <c r="E287" s="15"/>
      <c r="F287" s="16"/>
      <c r="G287" s="14"/>
      <c r="H287" s="14"/>
      <c r="I287" s="17"/>
      <c r="J287" s="18"/>
      <c r="K287" s="19"/>
      <c r="L287" s="19"/>
      <c r="M287" s="19"/>
      <c r="N287" s="19"/>
      <c r="O287" s="20"/>
      <c r="P287" s="20"/>
      <c r="Q287" s="21"/>
    </row>
    <row r="288" spans="1:17">
      <c r="A288" s="14"/>
      <c r="B288" s="14"/>
      <c r="C288" s="14"/>
      <c r="D288" s="38"/>
      <c r="E288" s="15"/>
      <c r="F288" s="16"/>
      <c r="G288" s="14"/>
      <c r="H288" s="14"/>
      <c r="I288" s="17"/>
      <c r="J288" s="18"/>
      <c r="K288" s="19"/>
      <c r="L288" s="19"/>
      <c r="M288" s="19"/>
      <c r="N288" s="19"/>
      <c r="O288" s="20"/>
      <c r="P288" s="20"/>
      <c r="Q288" s="21"/>
    </row>
    <row r="289" spans="1:17">
      <c r="A289" s="14"/>
      <c r="B289" s="14"/>
      <c r="C289" s="14"/>
      <c r="D289" s="38"/>
      <c r="E289" s="15"/>
      <c r="F289" s="16"/>
      <c r="G289" s="14"/>
      <c r="H289" s="14"/>
      <c r="I289" s="17"/>
      <c r="J289" s="18"/>
      <c r="K289" s="19"/>
      <c r="L289" s="19"/>
      <c r="M289" s="19"/>
      <c r="N289" s="19"/>
      <c r="O289" s="20"/>
      <c r="P289" s="20"/>
      <c r="Q289" s="21"/>
    </row>
    <row r="290" spans="1:17">
      <c r="A290" s="14"/>
      <c r="B290" s="14"/>
      <c r="C290" s="14"/>
      <c r="D290" s="38"/>
      <c r="E290" s="15"/>
      <c r="F290" s="16"/>
      <c r="G290" s="14"/>
      <c r="H290" s="14"/>
      <c r="I290" s="17"/>
      <c r="J290" s="18"/>
      <c r="K290" s="19"/>
      <c r="L290" s="19"/>
      <c r="M290" s="19"/>
      <c r="N290" s="19"/>
      <c r="O290" s="20"/>
      <c r="P290" s="20"/>
      <c r="Q290" s="21"/>
    </row>
    <row r="291" spans="1:17">
      <c r="A291" s="14"/>
      <c r="B291" s="14"/>
      <c r="C291" s="14"/>
      <c r="D291" s="38"/>
      <c r="E291" s="15"/>
      <c r="F291" s="16"/>
      <c r="G291" s="14"/>
      <c r="H291" s="14"/>
      <c r="I291" s="17"/>
      <c r="J291" s="18"/>
      <c r="K291" s="19"/>
      <c r="L291" s="19"/>
      <c r="M291" s="19"/>
      <c r="N291" s="19"/>
      <c r="O291" s="20"/>
      <c r="P291" s="20"/>
      <c r="Q291" s="21"/>
    </row>
    <row r="292" spans="1:17">
      <c r="A292" s="14"/>
      <c r="B292" s="14"/>
      <c r="C292" s="14"/>
      <c r="D292" s="38"/>
      <c r="E292" s="15"/>
      <c r="F292" s="16"/>
      <c r="G292" s="14"/>
      <c r="H292" s="14"/>
      <c r="I292" s="17"/>
      <c r="J292" s="18"/>
      <c r="K292" s="19"/>
      <c r="L292" s="19"/>
      <c r="M292" s="19"/>
      <c r="N292" s="19"/>
      <c r="O292" s="20"/>
      <c r="P292" s="20"/>
      <c r="Q292" s="21"/>
    </row>
    <row r="293" spans="1:17">
      <c r="A293" s="14"/>
      <c r="B293" s="14"/>
      <c r="C293" s="14"/>
      <c r="D293" s="38"/>
      <c r="E293" s="15"/>
      <c r="F293" s="16"/>
      <c r="G293" s="14"/>
      <c r="H293" s="14"/>
      <c r="I293" s="17"/>
      <c r="J293" s="18"/>
      <c r="K293" s="19"/>
      <c r="L293" s="19"/>
      <c r="M293" s="19"/>
      <c r="N293" s="19"/>
      <c r="O293" s="20"/>
      <c r="P293" s="20"/>
      <c r="Q293" s="21"/>
    </row>
    <row r="294" spans="1:17">
      <c r="A294" s="14"/>
      <c r="B294" s="14"/>
      <c r="C294" s="14"/>
      <c r="D294" s="38"/>
      <c r="E294" s="15"/>
      <c r="F294" s="16"/>
      <c r="G294" s="14"/>
      <c r="H294" s="14"/>
      <c r="I294" s="17"/>
      <c r="J294" s="18"/>
      <c r="K294" s="19"/>
      <c r="L294" s="19"/>
      <c r="M294" s="19"/>
      <c r="N294" s="19"/>
      <c r="O294" s="20"/>
      <c r="P294" s="20"/>
      <c r="Q294" s="21"/>
    </row>
    <row r="295" spans="1:17">
      <c r="A295" s="14"/>
      <c r="B295" s="14"/>
      <c r="C295" s="14"/>
      <c r="D295" s="38"/>
      <c r="E295" s="15"/>
      <c r="F295" s="16"/>
      <c r="G295" s="14"/>
      <c r="H295" s="14"/>
      <c r="I295" s="17"/>
      <c r="J295" s="18"/>
      <c r="K295" s="19"/>
      <c r="L295" s="19"/>
      <c r="M295" s="19"/>
      <c r="N295" s="19"/>
      <c r="O295" s="20"/>
      <c r="P295" s="20"/>
      <c r="Q295" s="21"/>
    </row>
    <row r="296" spans="1:17">
      <c r="A296" s="14"/>
      <c r="B296" s="14"/>
      <c r="C296" s="14"/>
      <c r="D296" s="38"/>
      <c r="E296" s="15"/>
      <c r="F296" s="16"/>
      <c r="G296" s="14"/>
      <c r="H296" s="14"/>
      <c r="I296" s="17"/>
      <c r="J296" s="18"/>
      <c r="K296" s="19"/>
      <c r="L296" s="19"/>
      <c r="M296" s="19"/>
      <c r="N296" s="19"/>
      <c r="O296" s="20"/>
      <c r="P296" s="20"/>
      <c r="Q296" s="21"/>
    </row>
    <row r="297" spans="1:17">
      <c r="A297" s="14"/>
      <c r="B297" s="14"/>
      <c r="C297" s="14"/>
      <c r="D297" s="38"/>
      <c r="E297" s="15"/>
      <c r="F297" s="16"/>
      <c r="G297" s="14"/>
      <c r="H297" s="14"/>
      <c r="I297" s="17"/>
      <c r="J297" s="18"/>
      <c r="K297" s="19"/>
      <c r="L297" s="19"/>
      <c r="M297" s="19"/>
      <c r="N297" s="19"/>
      <c r="O297" s="20"/>
      <c r="P297" s="20"/>
      <c r="Q297" s="21"/>
    </row>
    <row r="298" spans="1:17">
      <c r="A298" s="14"/>
      <c r="B298" s="14"/>
      <c r="C298" s="14"/>
      <c r="D298" s="38"/>
      <c r="E298" s="15"/>
      <c r="F298" s="16"/>
      <c r="G298" s="14"/>
      <c r="H298" s="14"/>
      <c r="I298" s="17"/>
      <c r="J298" s="18"/>
      <c r="K298" s="19"/>
      <c r="L298" s="19"/>
      <c r="M298" s="19"/>
      <c r="N298" s="19"/>
      <c r="O298" s="20"/>
      <c r="P298" s="20"/>
      <c r="Q298" s="21"/>
    </row>
    <row r="299" spans="1:17">
      <c r="A299" s="14"/>
      <c r="B299" s="14"/>
      <c r="C299" s="14"/>
      <c r="D299" s="38"/>
      <c r="E299" s="15"/>
      <c r="F299" s="16"/>
      <c r="G299" s="14"/>
      <c r="H299" s="14"/>
      <c r="I299" s="17"/>
      <c r="J299" s="18"/>
      <c r="K299" s="19"/>
      <c r="L299" s="19"/>
      <c r="M299" s="19"/>
      <c r="N299" s="19"/>
      <c r="O299" s="20"/>
      <c r="P299" s="20"/>
      <c r="Q299" s="21"/>
    </row>
    <row r="300" spans="1:17">
      <c r="A300" s="14"/>
      <c r="B300" s="14"/>
      <c r="C300" s="14"/>
      <c r="D300" s="38"/>
      <c r="E300" s="15"/>
      <c r="F300" s="16"/>
      <c r="G300" s="14"/>
      <c r="H300" s="14"/>
      <c r="I300" s="17"/>
      <c r="J300" s="18"/>
      <c r="K300" s="19"/>
      <c r="L300" s="19"/>
      <c r="M300" s="19"/>
      <c r="N300" s="19"/>
      <c r="O300" s="20"/>
      <c r="P300" s="20"/>
      <c r="Q300" s="21"/>
    </row>
    <row r="301" spans="1:17">
      <c r="A301" s="14"/>
      <c r="B301" s="14"/>
      <c r="C301" s="14"/>
      <c r="D301" s="38"/>
      <c r="E301" s="15"/>
      <c r="F301" s="16"/>
      <c r="G301" s="14"/>
      <c r="H301" s="14"/>
      <c r="I301" s="17"/>
      <c r="J301" s="18"/>
      <c r="K301" s="19"/>
      <c r="L301" s="19"/>
      <c r="M301" s="19"/>
      <c r="N301" s="19"/>
      <c r="O301" s="20"/>
      <c r="P301" s="20"/>
      <c r="Q301" s="21"/>
    </row>
    <row r="302" spans="1:17">
      <c r="A302" s="14"/>
      <c r="B302" s="14"/>
      <c r="C302" s="14"/>
      <c r="D302" s="38"/>
      <c r="E302" s="15"/>
      <c r="F302" s="16"/>
      <c r="G302" s="14"/>
      <c r="H302" s="14"/>
      <c r="I302" s="17"/>
      <c r="J302" s="18"/>
      <c r="K302" s="19"/>
      <c r="L302" s="19"/>
      <c r="M302" s="19"/>
      <c r="N302" s="19"/>
      <c r="O302" s="20"/>
      <c r="P302" s="20"/>
      <c r="Q302" s="21"/>
    </row>
    <row r="303" spans="1:17">
      <c r="A303" s="14"/>
      <c r="B303" s="14"/>
      <c r="C303" s="14"/>
      <c r="D303" s="38"/>
      <c r="E303" s="15"/>
      <c r="F303" s="16"/>
      <c r="G303" s="14"/>
      <c r="H303" s="14"/>
      <c r="I303" s="17"/>
      <c r="J303" s="18"/>
      <c r="K303" s="19"/>
      <c r="L303" s="19"/>
      <c r="M303" s="19"/>
      <c r="N303" s="19"/>
      <c r="O303" s="20"/>
      <c r="P303" s="20"/>
      <c r="Q303" s="21"/>
    </row>
    <row r="304" spans="1:17">
      <c r="A304" s="14"/>
      <c r="B304" s="14"/>
      <c r="C304" s="14"/>
      <c r="D304" s="38"/>
      <c r="E304" s="15"/>
      <c r="F304" s="16"/>
      <c r="G304" s="14"/>
      <c r="H304" s="14"/>
      <c r="I304" s="17"/>
      <c r="J304" s="18"/>
      <c r="K304" s="19"/>
      <c r="L304" s="19"/>
      <c r="M304" s="19"/>
      <c r="N304" s="19"/>
      <c r="O304" s="20"/>
      <c r="P304" s="20"/>
      <c r="Q304" s="21"/>
    </row>
    <row r="305" spans="1:17">
      <c r="A305" s="14"/>
      <c r="B305" s="14"/>
      <c r="C305" s="14"/>
      <c r="D305" s="38"/>
      <c r="E305" s="15"/>
      <c r="F305" s="16"/>
      <c r="G305" s="14"/>
      <c r="H305" s="14"/>
      <c r="I305" s="17"/>
      <c r="J305" s="18"/>
      <c r="K305" s="19"/>
      <c r="L305" s="19"/>
      <c r="M305" s="19"/>
      <c r="N305" s="19"/>
      <c r="O305" s="20"/>
      <c r="P305" s="20"/>
      <c r="Q305" s="21"/>
    </row>
    <row r="306" spans="1:17">
      <c r="A306" s="14"/>
      <c r="B306" s="14"/>
      <c r="C306" s="14"/>
      <c r="D306" s="38"/>
      <c r="E306" s="15"/>
      <c r="F306" s="16"/>
      <c r="G306" s="14"/>
      <c r="H306" s="14"/>
      <c r="I306" s="17"/>
      <c r="J306" s="18"/>
      <c r="K306" s="19"/>
      <c r="L306" s="19"/>
      <c r="M306" s="19"/>
      <c r="N306" s="19"/>
      <c r="O306" s="20"/>
      <c r="P306" s="20"/>
      <c r="Q306" s="21"/>
    </row>
    <row r="307" spans="1:17">
      <c r="A307" s="14"/>
      <c r="B307" s="14"/>
      <c r="C307" s="14"/>
      <c r="D307" s="38"/>
      <c r="E307" s="15"/>
      <c r="F307" s="16"/>
      <c r="G307" s="14"/>
      <c r="H307" s="14"/>
      <c r="I307" s="17"/>
      <c r="J307" s="18"/>
      <c r="K307" s="19"/>
      <c r="L307" s="19"/>
      <c r="M307" s="19"/>
      <c r="N307" s="19"/>
      <c r="O307" s="20"/>
      <c r="P307" s="20"/>
      <c r="Q307" s="21"/>
    </row>
    <row r="308" spans="1:17">
      <c r="A308" s="14"/>
      <c r="B308" s="14"/>
      <c r="C308" s="14"/>
      <c r="D308" s="38"/>
      <c r="E308" s="15"/>
      <c r="F308" s="16"/>
      <c r="G308" s="14"/>
      <c r="H308" s="14"/>
      <c r="I308" s="17"/>
      <c r="J308" s="18"/>
      <c r="K308" s="19"/>
      <c r="L308" s="19"/>
      <c r="M308" s="19"/>
      <c r="N308" s="19"/>
      <c r="O308" s="20"/>
      <c r="P308" s="20"/>
      <c r="Q308" s="21"/>
    </row>
    <row r="309" spans="1:17">
      <c r="A309" s="14"/>
      <c r="B309" s="14"/>
      <c r="C309" s="14"/>
      <c r="D309" s="38"/>
      <c r="E309" s="15"/>
      <c r="F309" s="16"/>
      <c r="G309" s="14"/>
      <c r="H309" s="14"/>
      <c r="I309" s="17"/>
      <c r="J309" s="18"/>
      <c r="K309" s="19"/>
      <c r="L309" s="19"/>
      <c r="M309" s="19"/>
      <c r="N309" s="19"/>
      <c r="O309" s="20"/>
      <c r="P309" s="20"/>
      <c r="Q309" s="21"/>
    </row>
    <row r="310" spans="1:17">
      <c r="A310" s="14"/>
      <c r="B310" s="14"/>
      <c r="C310" s="14"/>
      <c r="D310" s="38"/>
      <c r="E310" s="15"/>
      <c r="F310" s="16"/>
      <c r="G310" s="14"/>
      <c r="H310" s="14"/>
      <c r="I310" s="17"/>
      <c r="J310" s="18"/>
      <c r="K310" s="19"/>
      <c r="L310" s="19"/>
      <c r="M310" s="19"/>
      <c r="N310" s="19"/>
      <c r="O310" s="20"/>
      <c r="P310" s="20"/>
      <c r="Q310" s="21"/>
    </row>
    <row r="311" spans="1:17">
      <c r="A311" s="14"/>
      <c r="B311" s="14"/>
      <c r="C311" s="14"/>
      <c r="D311" s="38"/>
      <c r="E311" s="15"/>
      <c r="F311" s="16"/>
      <c r="G311" s="14"/>
      <c r="H311" s="14"/>
      <c r="I311" s="17"/>
      <c r="J311" s="18"/>
      <c r="K311" s="19"/>
      <c r="L311" s="19"/>
      <c r="M311" s="19"/>
      <c r="N311" s="19"/>
      <c r="O311" s="20"/>
      <c r="P311" s="20"/>
      <c r="Q311" s="21"/>
    </row>
    <row r="312" spans="1:17">
      <c r="A312" s="14"/>
      <c r="B312" s="14"/>
      <c r="C312" s="14"/>
      <c r="D312" s="38"/>
      <c r="E312" s="15"/>
      <c r="F312" s="16"/>
      <c r="G312" s="14"/>
      <c r="H312" s="14"/>
      <c r="I312" s="17"/>
      <c r="J312" s="18"/>
      <c r="K312" s="19"/>
      <c r="L312" s="19"/>
      <c r="M312" s="19"/>
      <c r="N312" s="19"/>
      <c r="O312" s="20"/>
      <c r="P312" s="20"/>
      <c r="Q312" s="21"/>
    </row>
    <row r="313" spans="1:17">
      <c r="A313" s="14"/>
      <c r="B313" s="14"/>
      <c r="C313" s="14"/>
      <c r="D313" s="38"/>
      <c r="E313" s="15"/>
      <c r="F313" s="16"/>
      <c r="G313" s="14"/>
      <c r="H313" s="14"/>
      <c r="I313" s="17"/>
      <c r="J313" s="18"/>
      <c r="K313" s="19"/>
      <c r="L313" s="19"/>
      <c r="M313" s="19"/>
      <c r="N313" s="19"/>
      <c r="O313" s="20"/>
      <c r="P313" s="20"/>
      <c r="Q313" s="21"/>
    </row>
    <row r="314" spans="1:17">
      <c r="A314" s="14"/>
      <c r="B314" s="14"/>
      <c r="C314" s="14"/>
      <c r="D314" s="38"/>
      <c r="E314" s="15"/>
      <c r="F314" s="16"/>
      <c r="G314" s="14"/>
      <c r="H314" s="14"/>
      <c r="I314" s="17"/>
      <c r="J314" s="18"/>
      <c r="K314" s="19"/>
      <c r="L314" s="19"/>
      <c r="M314" s="19"/>
      <c r="N314" s="19"/>
      <c r="O314" s="20"/>
      <c r="P314" s="20"/>
      <c r="Q314" s="21"/>
    </row>
    <row r="315" spans="1:17">
      <c r="A315" s="14"/>
      <c r="B315" s="14"/>
      <c r="C315" s="14"/>
      <c r="D315" s="38"/>
      <c r="E315" s="15"/>
      <c r="F315" s="16"/>
      <c r="G315" s="14"/>
      <c r="H315" s="14"/>
      <c r="I315" s="17"/>
      <c r="J315" s="18"/>
      <c r="K315" s="19"/>
      <c r="L315" s="19"/>
      <c r="M315" s="19"/>
      <c r="N315" s="19"/>
      <c r="O315" s="20"/>
      <c r="P315" s="20"/>
      <c r="Q315" s="21"/>
    </row>
    <row r="316" spans="1:17">
      <c r="A316" s="14"/>
      <c r="B316" s="14"/>
      <c r="C316" s="14"/>
      <c r="D316" s="38"/>
      <c r="E316" s="15"/>
      <c r="F316" s="16"/>
      <c r="G316" s="14"/>
      <c r="H316" s="14"/>
      <c r="I316" s="17"/>
      <c r="J316" s="18"/>
      <c r="K316" s="19"/>
      <c r="L316" s="19"/>
      <c r="M316" s="19"/>
      <c r="N316" s="19"/>
      <c r="O316" s="20"/>
      <c r="P316" s="20"/>
      <c r="Q316" s="21"/>
    </row>
    <row r="317" spans="1:17">
      <c r="A317" s="14"/>
      <c r="B317" s="14"/>
      <c r="C317" s="14"/>
      <c r="D317" s="38"/>
      <c r="E317" s="15"/>
      <c r="F317" s="16"/>
      <c r="G317" s="14"/>
      <c r="H317" s="14"/>
      <c r="I317" s="17"/>
      <c r="J317" s="18"/>
      <c r="K317" s="19"/>
      <c r="L317" s="19"/>
      <c r="M317" s="19"/>
      <c r="N317" s="19"/>
      <c r="O317" s="20"/>
      <c r="P317" s="20"/>
      <c r="Q317" s="21"/>
    </row>
    <row r="318" spans="1:17">
      <c r="A318" s="14"/>
      <c r="B318" s="14"/>
      <c r="C318" s="14"/>
      <c r="D318" s="38"/>
      <c r="E318" s="15"/>
      <c r="F318" s="16"/>
      <c r="G318" s="14"/>
      <c r="H318" s="14"/>
      <c r="I318" s="17"/>
      <c r="J318" s="18"/>
      <c r="K318" s="19"/>
      <c r="L318" s="19"/>
      <c r="M318" s="19"/>
      <c r="N318" s="19"/>
      <c r="O318" s="20"/>
      <c r="P318" s="20"/>
      <c r="Q318" s="21"/>
    </row>
    <row r="319" spans="1:17">
      <c r="A319" s="14"/>
      <c r="B319" s="14"/>
      <c r="C319" s="14"/>
      <c r="D319" s="38"/>
      <c r="E319" s="15"/>
      <c r="F319" s="16"/>
      <c r="G319" s="14"/>
      <c r="H319" s="14"/>
      <c r="I319" s="17"/>
      <c r="J319" s="18"/>
      <c r="K319" s="19"/>
      <c r="L319" s="19"/>
      <c r="M319" s="19"/>
      <c r="N319" s="19"/>
      <c r="O319" s="20"/>
      <c r="P319" s="20"/>
      <c r="Q319" s="21"/>
    </row>
    <row r="320" spans="1:17">
      <c r="A320" s="14"/>
      <c r="B320" s="14"/>
      <c r="C320" s="14"/>
      <c r="D320" s="38"/>
      <c r="E320" s="15"/>
      <c r="F320" s="16"/>
      <c r="G320" s="14"/>
      <c r="H320" s="14"/>
      <c r="I320" s="17"/>
      <c r="J320" s="18"/>
      <c r="K320" s="19"/>
      <c r="L320" s="19"/>
      <c r="M320" s="19"/>
      <c r="N320" s="19"/>
      <c r="O320" s="20"/>
      <c r="P320" s="20"/>
      <c r="Q320" s="21"/>
    </row>
    <row r="321" spans="1:17">
      <c r="A321" s="14"/>
      <c r="B321" s="14"/>
      <c r="C321" s="14"/>
      <c r="D321" s="38"/>
      <c r="E321" s="15"/>
      <c r="F321" s="16"/>
      <c r="G321" s="14"/>
      <c r="H321" s="14"/>
      <c r="I321" s="17"/>
      <c r="J321" s="18"/>
      <c r="K321" s="19"/>
      <c r="L321" s="19"/>
      <c r="M321" s="19"/>
      <c r="N321" s="19"/>
      <c r="O321" s="20"/>
      <c r="P321" s="20"/>
      <c r="Q321" s="21"/>
    </row>
    <row r="322" spans="1:17">
      <c r="A322" s="14"/>
      <c r="B322" s="14"/>
      <c r="C322" s="14"/>
      <c r="D322" s="38"/>
      <c r="E322" s="15"/>
      <c r="F322" s="16"/>
      <c r="G322" s="14"/>
      <c r="H322" s="14"/>
      <c r="I322" s="17"/>
      <c r="J322" s="18"/>
      <c r="K322" s="19"/>
      <c r="L322" s="19"/>
      <c r="M322" s="19"/>
      <c r="N322" s="19"/>
      <c r="O322" s="20"/>
      <c r="P322" s="20"/>
      <c r="Q322" s="21"/>
    </row>
    <row r="323" spans="1:17">
      <c r="A323" s="14"/>
      <c r="B323" s="14"/>
      <c r="C323" s="14"/>
      <c r="D323" s="38"/>
      <c r="E323" s="15"/>
      <c r="F323" s="16"/>
      <c r="G323" s="14"/>
      <c r="H323" s="14"/>
      <c r="I323" s="17"/>
      <c r="J323" s="18"/>
      <c r="K323" s="19"/>
      <c r="L323" s="19"/>
      <c r="M323" s="19"/>
      <c r="N323" s="19"/>
      <c r="O323" s="20"/>
      <c r="P323" s="20"/>
      <c r="Q323" s="21"/>
    </row>
    <row r="324" spans="1:17">
      <c r="A324" s="14"/>
      <c r="B324" s="14"/>
      <c r="C324" s="14"/>
      <c r="D324" s="38"/>
      <c r="E324" s="15"/>
      <c r="F324" s="16"/>
      <c r="G324" s="14"/>
      <c r="H324" s="14"/>
      <c r="I324" s="17"/>
      <c r="J324" s="18"/>
      <c r="K324" s="19"/>
      <c r="L324" s="19"/>
      <c r="M324" s="19"/>
      <c r="N324" s="19"/>
      <c r="O324" s="20"/>
      <c r="P324" s="20"/>
      <c r="Q324" s="21"/>
    </row>
    <row r="325" spans="1:17">
      <c r="A325" s="14"/>
      <c r="B325" s="14"/>
      <c r="C325" s="14"/>
      <c r="D325" s="38"/>
      <c r="E325" s="15"/>
      <c r="F325" s="16"/>
      <c r="G325" s="14"/>
      <c r="H325" s="14"/>
      <c r="I325" s="17"/>
      <c r="J325" s="18"/>
      <c r="K325" s="19"/>
      <c r="L325" s="19"/>
      <c r="M325" s="19"/>
      <c r="N325" s="19"/>
      <c r="O325" s="20"/>
      <c r="P325" s="20"/>
      <c r="Q325" s="21"/>
    </row>
    <row r="326" spans="1:17">
      <c r="A326" s="14"/>
      <c r="B326" s="14"/>
      <c r="C326" s="14"/>
      <c r="D326" s="38"/>
      <c r="E326" s="15"/>
      <c r="F326" s="16"/>
      <c r="G326" s="14"/>
      <c r="H326" s="14"/>
      <c r="I326" s="17"/>
      <c r="J326" s="18"/>
      <c r="K326" s="19"/>
      <c r="L326" s="19"/>
      <c r="M326" s="19"/>
      <c r="N326" s="19"/>
      <c r="O326" s="20"/>
      <c r="P326" s="20"/>
      <c r="Q326" s="21"/>
    </row>
    <row r="327" spans="1:17">
      <c r="A327" s="14"/>
      <c r="B327" s="14"/>
      <c r="C327" s="14"/>
      <c r="D327" s="38"/>
      <c r="E327" s="15"/>
      <c r="F327" s="16"/>
      <c r="G327" s="14"/>
      <c r="H327" s="14"/>
      <c r="I327" s="17"/>
      <c r="J327" s="18"/>
      <c r="K327" s="19"/>
      <c r="L327" s="19"/>
      <c r="M327" s="19"/>
      <c r="N327" s="19"/>
      <c r="O327" s="20"/>
      <c r="P327" s="20"/>
      <c r="Q327" s="21"/>
    </row>
    <row r="328" spans="1:17">
      <c r="A328" s="14"/>
      <c r="B328" s="14"/>
      <c r="C328" s="14"/>
      <c r="D328" s="38"/>
      <c r="E328" s="15"/>
      <c r="F328" s="16"/>
      <c r="G328" s="14"/>
      <c r="H328" s="14"/>
      <c r="I328" s="17"/>
      <c r="J328" s="18"/>
      <c r="K328" s="19"/>
      <c r="L328" s="19"/>
      <c r="M328" s="19"/>
      <c r="N328" s="19"/>
      <c r="O328" s="20"/>
      <c r="P328" s="20"/>
      <c r="Q328" s="21"/>
    </row>
    <row r="329" spans="1:17">
      <c r="A329" s="14"/>
      <c r="B329" s="14"/>
      <c r="C329" s="14"/>
      <c r="D329" s="38"/>
      <c r="E329" s="15"/>
      <c r="F329" s="16"/>
      <c r="G329" s="14"/>
      <c r="H329" s="14"/>
      <c r="I329" s="17"/>
      <c r="J329" s="18"/>
      <c r="K329" s="19"/>
      <c r="L329" s="19"/>
      <c r="M329" s="19"/>
      <c r="N329" s="19"/>
      <c r="O329" s="20"/>
      <c r="P329" s="20"/>
      <c r="Q329" s="21"/>
    </row>
    <row r="330" spans="1:17">
      <c r="A330" s="14"/>
      <c r="B330" s="14"/>
      <c r="C330" s="14"/>
      <c r="D330" s="38"/>
      <c r="E330" s="15"/>
      <c r="F330" s="16"/>
      <c r="G330" s="14"/>
      <c r="H330" s="14"/>
      <c r="I330" s="17"/>
      <c r="J330" s="18"/>
      <c r="K330" s="19"/>
      <c r="L330" s="19"/>
      <c r="M330" s="19"/>
      <c r="N330" s="19"/>
      <c r="O330" s="20"/>
      <c r="P330" s="20"/>
      <c r="Q330" s="21"/>
    </row>
    <row r="331" spans="1:17">
      <c r="A331" s="14"/>
      <c r="B331" s="14"/>
      <c r="C331" s="14"/>
      <c r="D331" s="38"/>
      <c r="E331" s="15"/>
      <c r="F331" s="16"/>
      <c r="G331" s="14"/>
      <c r="H331" s="14"/>
      <c r="I331" s="17"/>
      <c r="J331" s="18"/>
      <c r="K331" s="19"/>
      <c r="L331" s="19"/>
      <c r="M331" s="19"/>
      <c r="N331" s="19"/>
      <c r="O331" s="20"/>
      <c r="P331" s="20"/>
      <c r="Q331" s="21"/>
    </row>
    <row r="332" spans="1:17">
      <c r="A332" s="14"/>
      <c r="B332" s="14"/>
      <c r="C332" s="14"/>
      <c r="D332" s="38"/>
      <c r="E332" s="15"/>
      <c r="F332" s="16"/>
      <c r="G332" s="14"/>
      <c r="H332" s="14"/>
      <c r="I332" s="17"/>
      <c r="J332" s="18"/>
      <c r="K332" s="19"/>
      <c r="L332" s="19"/>
      <c r="M332" s="19"/>
      <c r="N332" s="19"/>
      <c r="O332" s="20"/>
      <c r="P332" s="20"/>
      <c r="Q332" s="21"/>
    </row>
    <row r="333" spans="1:17">
      <c r="A333" s="14"/>
      <c r="B333" s="14"/>
      <c r="C333" s="14"/>
      <c r="D333" s="38"/>
      <c r="E333" s="15"/>
      <c r="F333" s="16"/>
      <c r="G333" s="14"/>
      <c r="H333" s="14"/>
      <c r="I333" s="17"/>
      <c r="J333" s="18"/>
      <c r="K333" s="19"/>
      <c r="L333" s="19"/>
      <c r="M333" s="19"/>
      <c r="N333" s="19"/>
      <c r="O333" s="20"/>
      <c r="P333" s="20"/>
      <c r="Q333" s="21"/>
    </row>
    <row r="334" spans="1:17">
      <c r="A334" s="14"/>
      <c r="B334" s="14"/>
      <c r="C334" s="14"/>
      <c r="D334" s="38"/>
      <c r="E334" s="15"/>
      <c r="F334" s="16"/>
      <c r="G334" s="14"/>
      <c r="H334" s="14"/>
      <c r="I334" s="17"/>
      <c r="J334" s="18"/>
      <c r="K334" s="19"/>
      <c r="L334" s="19"/>
      <c r="M334" s="19"/>
      <c r="N334" s="19"/>
      <c r="O334" s="20"/>
      <c r="P334" s="20"/>
      <c r="Q334" s="21"/>
    </row>
    <row r="335" spans="1:17">
      <c r="A335" s="14"/>
      <c r="B335" s="14"/>
      <c r="C335" s="14"/>
      <c r="D335" s="38"/>
      <c r="E335" s="15"/>
      <c r="F335" s="16"/>
      <c r="G335" s="14"/>
      <c r="H335" s="14"/>
      <c r="I335" s="17"/>
      <c r="J335" s="18"/>
      <c r="K335" s="19"/>
      <c r="L335" s="19"/>
      <c r="M335" s="19"/>
      <c r="N335" s="19"/>
      <c r="O335" s="20"/>
      <c r="P335" s="20"/>
      <c r="Q335" s="21"/>
    </row>
    <row r="336" spans="1:17">
      <c r="A336" s="14"/>
      <c r="B336" s="14"/>
      <c r="C336" s="14"/>
      <c r="D336" s="38"/>
      <c r="E336" s="15"/>
      <c r="F336" s="16"/>
      <c r="G336" s="14"/>
      <c r="H336" s="14"/>
      <c r="I336" s="17"/>
      <c r="J336" s="18"/>
      <c r="K336" s="19"/>
      <c r="L336" s="19"/>
      <c r="M336" s="19"/>
      <c r="N336" s="19"/>
      <c r="O336" s="20"/>
      <c r="P336" s="20"/>
      <c r="Q336" s="21"/>
    </row>
    <row r="337" spans="1:17">
      <c r="A337" s="14"/>
      <c r="B337" s="14"/>
      <c r="C337" s="14"/>
      <c r="D337" s="38"/>
      <c r="E337" s="15"/>
      <c r="F337" s="16"/>
      <c r="G337" s="14"/>
      <c r="H337" s="14"/>
      <c r="I337" s="17"/>
      <c r="J337" s="18"/>
      <c r="K337" s="19"/>
      <c r="L337" s="19"/>
      <c r="M337" s="19"/>
      <c r="N337" s="19"/>
      <c r="O337" s="20"/>
      <c r="P337" s="20"/>
      <c r="Q337" s="21"/>
    </row>
    <row r="338" spans="1:17">
      <c r="A338" s="14"/>
      <c r="B338" s="14"/>
      <c r="C338" s="14"/>
      <c r="D338" s="38"/>
      <c r="E338" s="15"/>
      <c r="F338" s="16"/>
      <c r="G338" s="14"/>
      <c r="H338" s="14"/>
      <c r="I338" s="17"/>
      <c r="J338" s="18"/>
      <c r="K338" s="19"/>
      <c r="L338" s="19"/>
      <c r="M338" s="19"/>
      <c r="N338" s="19"/>
      <c r="O338" s="20"/>
      <c r="P338" s="20"/>
      <c r="Q338" s="21"/>
    </row>
    <row r="339" spans="1:17">
      <c r="A339" s="14"/>
      <c r="B339" s="14"/>
      <c r="C339" s="14"/>
      <c r="D339" s="38"/>
      <c r="E339" s="15"/>
      <c r="F339" s="16"/>
      <c r="G339" s="14"/>
      <c r="H339" s="14"/>
      <c r="I339" s="17"/>
      <c r="J339" s="18"/>
      <c r="K339" s="19"/>
      <c r="L339" s="19"/>
      <c r="M339" s="19"/>
      <c r="N339" s="19"/>
      <c r="O339" s="20"/>
      <c r="P339" s="20"/>
      <c r="Q339" s="21"/>
    </row>
    <row r="340" spans="1:17">
      <c r="A340" s="14"/>
      <c r="B340" s="14"/>
      <c r="C340" s="14"/>
      <c r="D340" s="38"/>
      <c r="E340" s="15"/>
      <c r="F340" s="16"/>
      <c r="G340" s="14"/>
      <c r="H340" s="14"/>
      <c r="I340" s="17"/>
      <c r="J340" s="18"/>
      <c r="K340" s="19"/>
      <c r="L340" s="19"/>
      <c r="M340" s="19"/>
      <c r="N340" s="19"/>
      <c r="O340" s="20"/>
      <c r="P340" s="20"/>
      <c r="Q340" s="21"/>
    </row>
    <row r="341" spans="1:17">
      <c r="A341" s="14"/>
      <c r="B341" s="14"/>
      <c r="C341" s="14"/>
      <c r="D341" s="38"/>
      <c r="E341" s="15"/>
      <c r="F341" s="16"/>
      <c r="G341" s="14"/>
      <c r="H341" s="14"/>
      <c r="I341" s="17"/>
      <c r="J341" s="18"/>
      <c r="K341" s="19"/>
      <c r="L341" s="19"/>
      <c r="M341" s="19"/>
      <c r="N341" s="19"/>
      <c r="O341" s="20"/>
      <c r="P341" s="20"/>
      <c r="Q341" s="21"/>
    </row>
    <row r="342" spans="1:17">
      <c r="A342" s="14"/>
      <c r="B342" s="14"/>
      <c r="C342" s="14"/>
      <c r="D342" s="38"/>
      <c r="E342" s="15"/>
      <c r="F342" s="16"/>
      <c r="G342" s="14"/>
      <c r="H342" s="14"/>
      <c r="I342" s="17"/>
      <c r="J342" s="18"/>
      <c r="K342" s="19"/>
      <c r="L342" s="19"/>
      <c r="M342" s="19"/>
      <c r="N342" s="19"/>
      <c r="O342" s="20"/>
      <c r="P342" s="20"/>
      <c r="Q342" s="21"/>
    </row>
    <row r="343" spans="1:17">
      <c r="A343" s="14"/>
      <c r="B343" s="14"/>
      <c r="C343" s="14"/>
      <c r="D343" s="38"/>
      <c r="E343" s="15"/>
      <c r="F343" s="16"/>
      <c r="G343" s="14"/>
      <c r="H343" s="14"/>
      <c r="I343" s="17"/>
      <c r="J343" s="18"/>
      <c r="K343" s="19"/>
      <c r="L343" s="19"/>
      <c r="M343" s="19"/>
      <c r="N343" s="19"/>
      <c r="O343" s="20"/>
      <c r="P343" s="20"/>
      <c r="Q343" s="21"/>
    </row>
    <row r="344" spans="1:17">
      <c r="A344" s="14"/>
      <c r="B344" s="14"/>
      <c r="C344" s="14"/>
      <c r="D344" s="38"/>
      <c r="E344" s="15"/>
      <c r="F344" s="16"/>
      <c r="G344" s="14"/>
      <c r="H344" s="14"/>
      <c r="I344" s="17"/>
      <c r="J344" s="18"/>
      <c r="K344" s="19"/>
      <c r="L344" s="19"/>
      <c r="M344" s="19"/>
      <c r="N344" s="19"/>
      <c r="O344" s="20"/>
      <c r="P344" s="20"/>
      <c r="Q344" s="21"/>
    </row>
    <row r="345" spans="1:17">
      <c r="A345" s="14"/>
      <c r="B345" s="14"/>
      <c r="C345" s="14"/>
      <c r="D345" s="38"/>
      <c r="E345" s="15"/>
      <c r="F345" s="16"/>
      <c r="G345" s="14"/>
      <c r="H345" s="14"/>
      <c r="I345" s="17"/>
      <c r="J345" s="18"/>
      <c r="K345" s="19"/>
      <c r="L345" s="19"/>
      <c r="M345" s="19"/>
      <c r="N345" s="19"/>
      <c r="O345" s="20"/>
      <c r="P345" s="20"/>
      <c r="Q345" s="21"/>
    </row>
    <row r="346" spans="1:17">
      <c r="A346" s="14"/>
      <c r="B346" s="14"/>
      <c r="C346" s="14"/>
      <c r="D346" s="38"/>
      <c r="E346" s="15"/>
      <c r="F346" s="16"/>
      <c r="G346" s="14"/>
      <c r="H346" s="14"/>
      <c r="I346" s="17"/>
      <c r="J346" s="18"/>
      <c r="K346" s="19"/>
      <c r="L346" s="19"/>
      <c r="M346" s="19"/>
      <c r="N346" s="19"/>
      <c r="O346" s="20"/>
      <c r="P346" s="20"/>
      <c r="Q346" s="21"/>
    </row>
    <row r="347" spans="1:17">
      <c r="A347" s="14"/>
      <c r="B347" s="14"/>
      <c r="C347" s="14"/>
      <c r="D347" s="38"/>
      <c r="E347" s="15"/>
      <c r="F347" s="16"/>
      <c r="G347" s="14"/>
      <c r="H347" s="14"/>
      <c r="I347" s="17"/>
      <c r="J347" s="18"/>
      <c r="K347" s="19"/>
      <c r="L347" s="19"/>
      <c r="M347" s="19"/>
      <c r="N347" s="19"/>
      <c r="O347" s="20"/>
      <c r="P347" s="20"/>
      <c r="Q347" s="21"/>
    </row>
    <row r="348" spans="1:17">
      <c r="A348" s="14"/>
      <c r="B348" s="14"/>
      <c r="C348" s="14"/>
      <c r="D348" s="38"/>
      <c r="E348" s="15"/>
      <c r="F348" s="16"/>
      <c r="G348" s="14"/>
      <c r="H348" s="14"/>
      <c r="I348" s="17"/>
      <c r="J348" s="18"/>
      <c r="K348" s="19"/>
      <c r="L348" s="19"/>
      <c r="M348" s="19"/>
      <c r="N348" s="19"/>
      <c r="O348" s="20"/>
      <c r="P348" s="20"/>
      <c r="Q348" s="21"/>
    </row>
    <row r="349" spans="1:17">
      <c r="A349" s="14"/>
      <c r="B349" s="14"/>
      <c r="C349" s="14"/>
      <c r="D349" s="38"/>
      <c r="E349" s="15"/>
      <c r="F349" s="16"/>
      <c r="G349" s="14"/>
      <c r="H349" s="14"/>
      <c r="I349" s="17"/>
      <c r="J349" s="18"/>
      <c r="K349" s="19"/>
      <c r="L349" s="19"/>
      <c r="M349" s="19"/>
      <c r="N349" s="19"/>
      <c r="O349" s="20"/>
      <c r="P349" s="20"/>
      <c r="Q349" s="21"/>
    </row>
    <row r="350" spans="1:17">
      <c r="A350" s="14"/>
      <c r="B350" s="14"/>
      <c r="C350" s="14"/>
      <c r="D350" s="38"/>
      <c r="E350" s="15"/>
      <c r="F350" s="16"/>
      <c r="G350" s="14"/>
      <c r="H350" s="14"/>
      <c r="I350" s="17"/>
      <c r="J350" s="18"/>
      <c r="K350" s="19"/>
      <c r="L350" s="19"/>
      <c r="M350" s="19"/>
      <c r="N350" s="19"/>
      <c r="O350" s="20"/>
      <c r="P350" s="20"/>
      <c r="Q350" s="21"/>
    </row>
    <row r="351" spans="1:17">
      <c r="A351" s="14"/>
      <c r="B351" s="14"/>
      <c r="C351" s="14"/>
      <c r="D351" s="38"/>
      <c r="E351" s="15"/>
      <c r="F351" s="16"/>
      <c r="G351" s="14"/>
      <c r="H351" s="14"/>
      <c r="I351" s="17"/>
      <c r="J351" s="18"/>
      <c r="K351" s="19"/>
      <c r="L351" s="19"/>
      <c r="M351" s="19"/>
      <c r="N351" s="19"/>
      <c r="O351" s="20"/>
      <c r="P351" s="20"/>
      <c r="Q351" s="21"/>
    </row>
    <row r="352" spans="1:17">
      <c r="A352" s="14"/>
      <c r="B352" s="14"/>
      <c r="C352" s="14"/>
      <c r="D352" s="38"/>
      <c r="E352" s="15"/>
      <c r="F352" s="16"/>
      <c r="G352" s="14"/>
      <c r="H352" s="14"/>
      <c r="I352" s="17"/>
      <c r="J352" s="18"/>
      <c r="K352" s="19"/>
      <c r="L352" s="19"/>
      <c r="M352" s="19"/>
      <c r="N352" s="19"/>
      <c r="O352" s="20"/>
      <c r="P352" s="20"/>
      <c r="Q352" s="21"/>
    </row>
    <row r="353" spans="1:17">
      <c r="A353" s="14"/>
      <c r="B353" s="14"/>
      <c r="C353" s="14"/>
      <c r="D353" s="38"/>
      <c r="E353" s="15"/>
      <c r="F353" s="16"/>
      <c r="G353" s="14"/>
      <c r="H353" s="14"/>
      <c r="I353" s="17"/>
      <c r="J353" s="18"/>
      <c r="K353" s="19"/>
      <c r="L353" s="19"/>
      <c r="M353" s="19"/>
      <c r="N353" s="19"/>
      <c r="O353" s="20"/>
      <c r="P353" s="20"/>
      <c r="Q353" s="21"/>
    </row>
    <row r="354" spans="1:17">
      <c r="A354" s="14"/>
      <c r="B354" s="14"/>
      <c r="C354" s="14"/>
      <c r="D354" s="38"/>
      <c r="E354" s="15"/>
      <c r="F354" s="16"/>
      <c r="G354" s="14"/>
      <c r="H354" s="14"/>
      <c r="I354" s="17"/>
      <c r="J354" s="18"/>
      <c r="K354" s="19"/>
      <c r="L354" s="19"/>
      <c r="M354" s="19"/>
      <c r="N354" s="19"/>
      <c r="O354" s="20"/>
      <c r="P354" s="20"/>
      <c r="Q354" s="21"/>
    </row>
    <row r="355" spans="1:17">
      <c r="A355" s="14"/>
      <c r="B355" s="14"/>
      <c r="C355" s="14"/>
      <c r="D355" s="38"/>
      <c r="E355" s="15"/>
      <c r="F355" s="16"/>
      <c r="G355" s="14"/>
      <c r="H355" s="14"/>
      <c r="I355" s="17"/>
      <c r="J355" s="18"/>
      <c r="K355" s="19"/>
      <c r="L355" s="19"/>
      <c r="M355" s="19"/>
      <c r="N355" s="19"/>
      <c r="O355" s="20"/>
      <c r="P355" s="20"/>
      <c r="Q355" s="21"/>
    </row>
    <row r="356" spans="1:17">
      <c r="A356" s="14"/>
      <c r="B356" s="14"/>
      <c r="C356" s="14"/>
      <c r="D356" s="38"/>
      <c r="E356" s="15"/>
      <c r="F356" s="16"/>
      <c r="G356" s="14"/>
      <c r="H356" s="14"/>
      <c r="I356" s="17"/>
      <c r="J356" s="18"/>
      <c r="K356" s="19"/>
      <c r="L356" s="19"/>
      <c r="M356" s="19"/>
      <c r="N356" s="19"/>
      <c r="O356" s="20"/>
      <c r="P356" s="20"/>
      <c r="Q356" s="21"/>
    </row>
    <row r="357" spans="1:17">
      <c r="A357" s="14"/>
      <c r="B357" s="14"/>
      <c r="C357" s="14"/>
      <c r="D357" s="38"/>
      <c r="E357" s="15"/>
      <c r="F357" s="16"/>
      <c r="G357" s="14"/>
      <c r="H357" s="14"/>
      <c r="I357" s="17"/>
      <c r="J357" s="18"/>
      <c r="K357" s="19"/>
      <c r="L357" s="19"/>
      <c r="M357" s="19"/>
      <c r="N357" s="19"/>
      <c r="O357" s="20"/>
      <c r="P357" s="20"/>
      <c r="Q357" s="21"/>
    </row>
    <row r="358" spans="1:17">
      <c r="A358" s="14"/>
      <c r="B358" s="14"/>
      <c r="C358" s="14"/>
      <c r="D358" s="38"/>
      <c r="E358" s="15"/>
      <c r="F358" s="16"/>
      <c r="G358" s="14"/>
      <c r="H358" s="14"/>
      <c r="I358" s="17"/>
      <c r="J358" s="18"/>
      <c r="K358" s="19"/>
      <c r="L358" s="19"/>
      <c r="M358" s="19"/>
      <c r="N358" s="19"/>
      <c r="O358" s="20"/>
      <c r="P358" s="20"/>
      <c r="Q358" s="21"/>
    </row>
    <row r="359" spans="1:17">
      <c r="A359" s="14"/>
      <c r="B359" s="14"/>
      <c r="C359" s="14"/>
      <c r="D359" s="38"/>
      <c r="E359" s="15"/>
      <c r="F359" s="16"/>
      <c r="G359" s="14"/>
      <c r="H359" s="14"/>
      <c r="I359" s="17"/>
      <c r="J359" s="18"/>
      <c r="K359" s="19"/>
      <c r="L359" s="19"/>
      <c r="M359" s="19"/>
      <c r="N359" s="19"/>
      <c r="O359" s="20"/>
      <c r="P359" s="20"/>
      <c r="Q359" s="21"/>
    </row>
    <row r="360" spans="1:17">
      <c r="A360" s="14"/>
      <c r="B360" s="14"/>
      <c r="C360" s="14"/>
      <c r="D360" s="38"/>
      <c r="E360" s="15"/>
      <c r="F360" s="16"/>
      <c r="G360" s="14"/>
      <c r="H360" s="14"/>
      <c r="I360" s="17"/>
      <c r="J360" s="18"/>
      <c r="K360" s="19"/>
      <c r="L360" s="19"/>
      <c r="M360" s="19"/>
      <c r="N360" s="19"/>
      <c r="O360" s="20"/>
      <c r="P360" s="20"/>
      <c r="Q360" s="21"/>
    </row>
    <row r="361" spans="1:17">
      <c r="A361" s="14"/>
      <c r="B361" s="14"/>
      <c r="C361" s="14"/>
      <c r="D361" s="38"/>
      <c r="E361" s="15"/>
      <c r="F361" s="16"/>
      <c r="G361" s="14"/>
      <c r="H361" s="14"/>
      <c r="I361" s="17"/>
      <c r="J361" s="18"/>
      <c r="K361" s="19"/>
      <c r="L361" s="19"/>
      <c r="M361" s="19"/>
      <c r="N361" s="19"/>
      <c r="O361" s="20"/>
      <c r="P361" s="20"/>
      <c r="Q361" s="21"/>
    </row>
    <row r="362" spans="1:17">
      <c r="A362" s="14"/>
      <c r="B362" s="14"/>
      <c r="C362" s="14"/>
      <c r="D362" s="38"/>
      <c r="E362" s="15"/>
      <c r="F362" s="16"/>
      <c r="G362" s="14"/>
      <c r="H362" s="14"/>
      <c r="I362" s="17"/>
      <c r="J362" s="18"/>
      <c r="K362" s="19"/>
      <c r="L362" s="19"/>
      <c r="M362" s="19"/>
      <c r="N362" s="19"/>
      <c r="O362" s="20"/>
      <c r="P362" s="20"/>
      <c r="Q362" s="21"/>
    </row>
    <row r="363" spans="1:17">
      <c r="A363" s="14"/>
      <c r="B363" s="14"/>
      <c r="C363" s="14"/>
      <c r="D363" s="38"/>
      <c r="E363" s="15"/>
      <c r="F363" s="16"/>
      <c r="G363" s="14"/>
      <c r="H363" s="14"/>
      <c r="I363" s="17"/>
      <c r="J363" s="18"/>
      <c r="K363" s="19"/>
      <c r="L363" s="19"/>
      <c r="M363" s="19"/>
      <c r="N363" s="19"/>
      <c r="O363" s="20"/>
      <c r="P363" s="20"/>
      <c r="Q363" s="21"/>
    </row>
    <row r="364" spans="1:17">
      <c r="A364" s="14"/>
      <c r="B364" s="14"/>
      <c r="C364" s="14"/>
      <c r="D364" s="38"/>
      <c r="E364" s="15"/>
      <c r="F364" s="16"/>
      <c r="G364" s="14"/>
      <c r="H364" s="14"/>
      <c r="I364" s="17"/>
      <c r="J364" s="18"/>
      <c r="K364" s="19"/>
      <c r="L364" s="19"/>
      <c r="M364" s="19"/>
      <c r="N364" s="19"/>
      <c r="O364" s="20"/>
      <c r="P364" s="20"/>
      <c r="Q364" s="21"/>
    </row>
    <row r="365" spans="1:17">
      <c r="A365" s="14"/>
      <c r="B365" s="14"/>
      <c r="C365" s="14"/>
      <c r="D365" s="38"/>
      <c r="E365" s="15"/>
      <c r="F365" s="16"/>
      <c r="G365" s="14"/>
      <c r="H365" s="14"/>
      <c r="I365" s="17"/>
      <c r="J365" s="18"/>
      <c r="K365" s="19"/>
      <c r="L365" s="19"/>
      <c r="M365" s="19"/>
      <c r="N365" s="19"/>
      <c r="O365" s="20"/>
      <c r="P365" s="20"/>
      <c r="Q365" s="21"/>
    </row>
    <row r="366" spans="1:17">
      <c r="A366" s="14"/>
      <c r="B366" s="14"/>
      <c r="C366" s="14"/>
      <c r="D366" s="38"/>
      <c r="E366" s="15"/>
      <c r="F366" s="16"/>
      <c r="G366" s="14"/>
      <c r="H366" s="14"/>
      <c r="I366" s="17"/>
      <c r="J366" s="18"/>
      <c r="K366" s="19"/>
      <c r="L366" s="19"/>
      <c r="M366" s="19"/>
      <c r="N366" s="19"/>
      <c r="O366" s="20"/>
      <c r="P366" s="20"/>
      <c r="Q366" s="21"/>
    </row>
    <row r="367" spans="1:17">
      <c r="A367" s="14"/>
      <c r="B367" s="14"/>
      <c r="C367" s="14"/>
      <c r="D367" s="38"/>
      <c r="E367" s="15"/>
      <c r="F367" s="16"/>
      <c r="G367" s="14"/>
      <c r="H367" s="14"/>
      <c r="I367" s="17"/>
      <c r="J367" s="18"/>
      <c r="K367" s="19"/>
      <c r="L367" s="19"/>
      <c r="M367" s="19"/>
      <c r="N367" s="19"/>
      <c r="O367" s="20"/>
      <c r="P367" s="20"/>
      <c r="Q367" s="21"/>
    </row>
    <row r="368" spans="1:17">
      <c r="A368" s="14"/>
      <c r="B368" s="14"/>
      <c r="C368" s="14"/>
      <c r="D368" s="38"/>
      <c r="E368" s="15"/>
      <c r="F368" s="16"/>
      <c r="G368" s="14"/>
      <c r="H368" s="14"/>
      <c r="I368" s="17"/>
      <c r="J368" s="18"/>
      <c r="K368" s="19"/>
      <c r="L368" s="19"/>
      <c r="M368" s="19"/>
      <c r="N368" s="19"/>
      <c r="O368" s="20"/>
      <c r="P368" s="20"/>
      <c r="Q368" s="21"/>
    </row>
    <row r="369" spans="1:17">
      <c r="A369" s="14"/>
      <c r="B369" s="14"/>
      <c r="C369" s="14"/>
      <c r="D369" s="38"/>
      <c r="E369" s="15"/>
      <c r="F369" s="16"/>
      <c r="G369" s="14"/>
      <c r="H369" s="14"/>
      <c r="I369" s="17"/>
      <c r="J369" s="18"/>
      <c r="K369" s="19"/>
      <c r="L369" s="19"/>
      <c r="M369" s="19"/>
      <c r="N369" s="19"/>
      <c r="O369" s="20"/>
      <c r="P369" s="20"/>
      <c r="Q369" s="21"/>
    </row>
    <row r="370" spans="1:17">
      <c r="A370" s="14"/>
      <c r="B370" s="14"/>
      <c r="C370" s="14"/>
      <c r="D370" s="38"/>
      <c r="E370" s="15"/>
      <c r="F370" s="16"/>
      <c r="G370" s="14"/>
      <c r="H370" s="14"/>
      <c r="I370" s="17"/>
      <c r="J370" s="18"/>
      <c r="K370" s="19"/>
      <c r="L370" s="19"/>
      <c r="M370" s="19"/>
      <c r="N370" s="19"/>
      <c r="O370" s="20"/>
      <c r="P370" s="20"/>
      <c r="Q370" s="21"/>
    </row>
    <row r="371" spans="1:17">
      <c r="A371" s="14"/>
      <c r="B371" s="14"/>
      <c r="C371" s="14"/>
      <c r="D371" s="38"/>
      <c r="E371" s="15"/>
      <c r="F371" s="16"/>
      <c r="G371" s="14"/>
      <c r="H371" s="14"/>
      <c r="I371" s="17"/>
      <c r="J371" s="18"/>
      <c r="K371" s="19"/>
      <c r="L371" s="19"/>
      <c r="M371" s="19"/>
      <c r="N371" s="19"/>
      <c r="O371" s="20"/>
      <c r="P371" s="20"/>
      <c r="Q371" s="21"/>
    </row>
    <row r="372" spans="1:17">
      <c r="A372" s="14"/>
      <c r="B372" s="14"/>
      <c r="C372" s="14"/>
      <c r="D372" s="38"/>
      <c r="E372" s="15"/>
      <c r="F372" s="16"/>
      <c r="G372" s="14"/>
      <c r="H372" s="14"/>
      <c r="I372" s="17"/>
      <c r="J372" s="18"/>
      <c r="K372" s="19"/>
      <c r="L372" s="19"/>
      <c r="M372" s="19"/>
      <c r="N372" s="19"/>
      <c r="O372" s="20"/>
      <c r="P372" s="20"/>
      <c r="Q372" s="21"/>
    </row>
    <row r="373" spans="1:17">
      <c r="A373" s="14"/>
      <c r="B373" s="14"/>
      <c r="C373" s="14"/>
      <c r="D373" s="38"/>
      <c r="E373" s="15"/>
      <c r="F373" s="16"/>
      <c r="G373" s="14"/>
      <c r="H373" s="14"/>
      <c r="I373" s="17"/>
      <c r="J373" s="18"/>
      <c r="K373" s="19"/>
      <c r="L373" s="19"/>
      <c r="M373" s="19"/>
      <c r="N373" s="19"/>
      <c r="O373" s="20"/>
      <c r="P373" s="20"/>
      <c r="Q373" s="21"/>
    </row>
    <row r="374" spans="1:17">
      <c r="A374" s="14"/>
      <c r="B374" s="14"/>
      <c r="C374" s="14"/>
      <c r="D374" s="38"/>
      <c r="E374" s="15"/>
      <c r="F374" s="16"/>
      <c r="G374" s="14"/>
      <c r="H374" s="14"/>
      <c r="I374" s="17"/>
      <c r="J374" s="18"/>
      <c r="K374" s="19"/>
      <c r="L374" s="19"/>
      <c r="M374" s="19"/>
      <c r="N374" s="19"/>
      <c r="O374" s="20"/>
      <c r="P374" s="20"/>
      <c r="Q374" s="21"/>
    </row>
    <row r="375" spans="1:17">
      <c r="A375" s="14"/>
      <c r="B375" s="14"/>
      <c r="C375" s="14"/>
      <c r="D375" s="38"/>
      <c r="E375" s="15"/>
      <c r="F375" s="16"/>
      <c r="G375" s="14"/>
      <c r="H375" s="14"/>
      <c r="I375" s="17"/>
      <c r="J375" s="18"/>
      <c r="K375" s="19"/>
      <c r="L375" s="19"/>
      <c r="M375" s="19"/>
      <c r="N375" s="19"/>
      <c r="O375" s="20"/>
      <c r="P375" s="20"/>
      <c r="Q375" s="21"/>
    </row>
    <row r="376" spans="1:17">
      <c r="A376" s="14"/>
      <c r="B376" s="14"/>
      <c r="C376" s="14"/>
      <c r="D376" s="38"/>
      <c r="E376" s="15"/>
      <c r="F376" s="16"/>
      <c r="G376" s="14"/>
      <c r="H376" s="14"/>
      <c r="I376" s="17"/>
      <c r="J376" s="18"/>
      <c r="K376" s="19"/>
      <c r="L376" s="19"/>
      <c r="M376" s="19"/>
      <c r="N376" s="19"/>
      <c r="O376" s="20"/>
      <c r="P376" s="20"/>
      <c r="Q376" s="21"/>
    </row>
    <row r="377" spans="1:17">
      <c r="A377" s="14"/>
      <c r="B377" s="14"/>
      <c r="C377" s="14"/>
      <c r="D377" s="38"/>
      <c r="E377" s="15"/>
      <c r="F377" s="16"/>
      <c r="G377" s="14"/>
      <c r="H377" s="14"/>
      <c r="I377" s="17"/>
      <c r="J377" s="18"/>
      <c r="K377" s="19"/>
      <c r="L377" s="19"/>
      <c r="M377" s="19"/>
      <c r="N377" s="19"/>
      <c r="O377" s="20"/>
      <c r="P377" s="20"/>
      <c r="Q377" s="21"/>
    </row>
    <row r="378" spans="1:17">
      <c r="A378" s="14"/>
      <c r="B378" s="14"/>
      <c r="C378" s="14"/>
      <c r="D378" s="38"/>
      <c r="E378" s="15"/>
      <c r="F378" s="16"/>
      <c r="G378" s="14"/>
      <c r="H378" s="14"/>
      <c r="I378" s="17"/>
      <c r="J378" s="18"/>
      <c r="K378" s="19"/>
      <c r="L378" s="19"/>
      <c r="M378" s="19"/>
      <c r="N378" s="19"/>
      <c r="O378" s="20"/>
      <c r="P378" s="20"/>
      <c r="Q378" s="21"/>
    </row>
    <row r="379" spans="1:17">
      <c r="A379" s="14"/>
      <c r="B379" s="14"/>
      <c r="C379" s="14"/>
      <c r="D379" s="38"/>
      <c r="E379" s="15"/>
      <c r="F379" s="16"/>
      <c r="G379" s="14"/>
      <c r="H379" s="14"/>
      <c r="I379" s="17"/>
      <c r="J379" s="18"/>
      <c r="K379" s="19"/>
      <c r="L379" s="19"/>
      <c r="M379" s="19"/>
      <c r="N379" s="19"/>
      <c r="O379" s="20"/>
      <c r="P379" s="20"/>
      <c r="Q379" s="21"/>
    </row>
    <row r="380" spans="1:17">
      <c r="A380" s="14"/>
      <c r="B380" s="14"/>
      <c r="C380" s="14"/>
      <c r="D380" s="38"/>
      <c r="E380" s="15"/>
      <c r="F380" s="16"/>
      <c r="G380" s="14"/>
      <c r="H380" s="14"/>
      <c r="I380" s="17"/>
      <c r="J380" s="18"/>
      <c r="K380" s="19"/>
      <c r="L380" s="19"/>
      <c r="M380" s="19"/>
      <c r="N380" s="19"/>
      <c r="O380" s="20"/>
      <c r="P380" s="20"/>
      <c r="Q380" s="21"/>
    </row>
    <row r="381" spans="1:17">
      <c r="A381" s="14"/>
      <c r="B381" s="14"/>
      <c r="C381" s="14"/>
      <c r="D381" s="38"/>
      <c r="E381" s="15"/>
      <c r="F381" s="16"/>
      <c r="G381" s="14"/>
      <c r="H381" s="14"/>
      <c r="I381" s="17"/>
      <c r="J381" s="18"/>
      <c r="K381" s="19"/>
      <c r="L381" s="19"/>
      <c r="M381" s="19"/>
      <c r="N381" s="19"/>
      <c r="O381" s="20"/>
      <c r="P381" s="20"/>
      <c r="Q381" s="21"/>
    </row>
    <row r="382" spans="1:17">
      <c r="A382" s="14"/>
      <c r="B382" s="14"/>
      <c r="C382" s="14"/>
      <c r="D382" s="38"/>
      <c r="E382" s="15"/>
      <c r="F382" s="16"/>
      <c r="G382" s="14"/>
      <c r="H382" s="14"/>
      <c r="I382" s="17"/>
      <c r="J382" s="18"/>
      <c r="K382" s="19"/>
      <c r="L382" s="19"/>
      <c r="M382" s="19"/>
      <c r="N382" s="19"/>
      <c r="O382" s="20"/>
      <c r="P382" s="20"/>
      <c r="Q382" s="21"/>
    </row>
    <row r="383" spans="1:17">
      <c r="A383" s="14"/>
      <c r="B383" s="14"/>
      <c r="C383" s="14"/>
      <c r="D383" s="38"/>
      <c r="E383" s="15"/>
      <c r="F383" s="16"/>
      <c r="G383" s="14"/>
      <c r="H383" s="14"/>
      <c r="I383" s="17"/>
      <c r="J383" s="18"/>
      <c r="K383" s="19"/>
      <c r="L383" s="19"/>
      <c r="M383" s="19"/>
      <c r="N383" s="19"/>
      <c r="O383" s="20"/>
      <c r="P383" s="20"/>
      <c r="Q383" s="21"/>
    </row>
    <row r="384" spans="1:17">
      <c r="A384" s="14"/>
      <c r="B384" s="14"/>
      <c r="C384" s="14"/>
      <c r="D384" s="38"/>
      <c r="E384" s="15"/>
      <c r="F384" s="16"/>
      <c r="G384" s="14"/>
      <c r="H384" s="14"/>
      <c r="I384" s="17"/>
      <c r="J384" s="18"/>
      <c r="K384" s="19"/>
      <c r="L384" s="19"/>
      <c r="M384" s="19"/>
      <c r="N384" s="19"/>
      <c r="O384" s="20"/>
      <c r="P384" s="20"/>
      <c r="Q384" s="21"/>
    </row>
    <row r="385" spans="1:17">
      <c r="A385" s="14"/>
      <c r="B385" s="14"/>
      <c r="C385" s="14"/>
      <c r="D385" s="38"/>
      <c r="E385" s="15"/>
      <c r="F385" s="16"/>
      <c r="G385" s="14"/>
      <c r="H385" s="14"/>
      <c r="I385" s="17"/>
      <c r="J385" s="18"/>
      <c r="K385" s="19"/>
      <c r="L385" s="19"/>
      <c r="M385" s="19"/>
      <c r="N385" s="19"/>
      <c r="O385" s="20"/>
      <c r="P385" s="20"/>
      <c r="Q385" s="21"/>
    </row>
    <row r="386" spans="1:17">
      <c r="A386" s="14"/>
      <c r="B386" s="14"/>
      <c r="C386" s="14"/>
      <c r="D386" s="38"/>
      <c r="E386" s="15"/>
      <c r="F386" s="16"/>
      <c r="G386" s="14"/>
      <c r="H386" s="14"/>
      <c r="I386" s="17"/>
      <c r="J386" s="18"/>
      <c r="K386" s="19"/>
      <c r="L386" s="19"/>
      <c r="M386" s="19"/>
      <c r="N386" s="19"/>
      <c r="O386" s="20"/>
      <c r="P386" s="20"/>
      <c r="Q386" s="21"/>
    </row>
    <row r="387" spans="1:17">
      <c r="A387" s="14"/>
      <c r="B387" s="14"/>
      <c r="C387" s="14"/>
      <c r="D387" s="38"/>
      <c r="E387" s="15"/>
      <c r="F387" s="16"/>
      <c r="G387" s="14"/>
      <c r="H387" s="14"/>
      <c r="I387" s="17"/>
      <c r="J387" s="18"/>
      <c r="K387" s="19"/>
      <c r="L387" s="19"/>
      <c r="M387" s="19"/>
      <c r="N387" s="19"/>
      <c r="O387" s="20"/>
      <c r="P387" s="20"/>
      <c r="Q387" s="21"/>
    </row>
    <row r="388" spans="1:17">
      <c r="A388" s="14"/>
      <c r="B388" s="14"/>
      <c r="C388" s="14"/>
      <c r="D388" s="38"/>
      <c r="E388" s="15"/>
      <c r="F388" s="16"/>
      <c r="G388" s="14"/>
      <c r="H388" s="14"/>
      <c r="I388" s="17"/>
      <c r="J388" s="18"/>
      <c r="K388" s="19"/>
      <c r="L388" s="19"/>
      <c r="M388" s="19"/>
      <c r="N388" s="19"/>
      <c r="O388" s="20"/>
      <c r="P388" s="20"/>
      <c r="Q388" s="21"/>
    </row>
    <row r="389" spans="1:17">
      <c r="A389" s="14"/>
      <c r="B389" s="14"/>
      <c r="C389" s="14"/>
      <c r="D389" s="38"/>
      <c r="E389" s="15"/>
      <c r="F389" s="16"/>
      <c r="G389" s="14"/>
      <c r="H389" s="14"/>
      <c r="I389" s="17"/>
      <c r="J389" s="18"/>
      <c r="K389" s="19"/>
      <c r="L389" s="19"/>
      <c r="M389" s="19"/>
      <c r="N389" s="19"/>
      <c r="O389" s="20"/>
      <c r="P389" s="20"/>
      <c r="Q389" s="21"/>
    </row>
    <row r="390" spans="1:17">
      <c r="A390" s="14"/>
      <c r="B390" s="14"/>
      <c r="C390" s="14"/>
      <c r="D390" s="38"/>
      <c r="E390" s="15"/>
      <c r="F390" s="16"/>
      <c r="G390" s="14"/>
      <c r="H390" s="14"/>
      <c r="I390" s="17"/>
      <c r="J390" s="18"/>
      <c r="K390" s="19"/>
      <c r="L390" s="19"/>
      <c r="M390" s="19"/>
      <c r="N390" s="19"/>
      <c r="O390" s="20"/>
      <c r="P390" s="20"/>
      <c r="Q390" s="21"/>
    </row>
    <row r="391" spans="1:17">
      <c r="A391" s="14"/>
      <c r="B391" s="14"/>
      <c r="C391" s="14"/>
      <c r="D391" s="38"/>
      <c r="E391" s="15"/>
      <c r="F391" s="16"/>
      <c r="G391" s="14"/>
      <c r="H391" s="14"/>
      <c r="I391" s="17"/>
      <c r="J391" s="18"/>
      <c r="K391" s="19"/>
      <c r="L391" s="19"/>
      <c r="M391" s="19"/>
      <c r="N391" s="19"/>
      <c r="O391" s="20"/>
      <c r="P391" s="20"/>
      <c r="Q391" s="21"/>
    </row>
    <row r="392" spans="1:17">
      <c r="A392" s="14"/>
      <c r="B392" s="14"/>
      <c r="C392" s="14"/>
      <c r="D392" s="38"/>
      <c r="E392" s="15"/>
      <c r="F392" s="16"/>
      <c r="G392" s="14"/>
      <c r="H392" s="14"/>
      <c r="I392" s="17"/>
      <c r="J392" s="18"/>
      <c r="K392" s="19"/>
      <c r="L392" s="19"/>
      <c r="M392" s="19"/>
      <c r="N392" s="19"/>
      <c r="O392" s="20"/>
      <c r="P392" s="20"/>
      <c r="Q392" s="21"/>
    </row>
    <row r="393" spans="1:17">
      <c r="A393" s="14"/>
      <c r="B393" s="14"/>
      <c r="C393" s="14"/>
      <c r="D393" s="38"/>
      <c r="E393" s="15"/>
      <c r="F393" s="16"/>
      <c r="G393" s="14"/>
      <c r="H393" s="14"/>
      <c r="I393" s="17"/>
      <c r="J393" s="18"/>
      <c r="K393" s="19"/>
      <c r="L393" s="19"/>
      <c r="M393" s="19"/>
      <c r="N393" s="19"/>
      <c r="O393" s="20"/>
      <c r="P393" s="20"/>
      <c r="Q393" s="21"/>
    </row>
    <row r="394" spans="1:17">
      <c r="A394" s="14"/>
      <c r="B394" s="14"/>
      <c r="C394" s="14"/>
      <c r="D394" s="38"/>
      <c r="E394" s="15"/>
      <c r="F394" s="16"/>
      <c r="G394" s="14"/>
      <c r="H394" s="14"/>
      <c r="I394" s="17"/>
      <c r="J394" s="18"/>
      <c r="K394" s="19"/>
      <c r="L394" s="19"/>
      <c r="M394" s="19"/>
      <c r="N394" s="19"/>
      <c r="O394" s="20"/>
      <c r="P394" s="20"/>
      <c r="Q394" s="21"/>
    </row>
    <row r="395" spans="1:17">
      <c r="A395" s="14"/>
      <c r="B395" s="14"/>
      <c r="C395" s="14"/>
      <c r="D395" s="38"/>
      <c r="E395" s="15"/>
      <c r="F395" s="16"/>
      <c r="G395" s="14"/>
      <c r="H395" s="14"/>
      <c r="I395" s="17"/>
      <c r="J395" s="18"/>
      <c r="K395" s="19"/>
      <c r="L395" s="19"/>
      <c r="M395" s="19"/>
      <c r="N395" s="19"/>
      <c r="O395" s="20"/>
      <c r="P395" s="20"/>
      <c r="Q395" s="21"/>
    </row>
    <row r="396" spans="1:17">
      <c r="A396" s="14"/>
      <c r="B396" s="14"/>
      <c r="C396" s="14"/>
      <c r="D396" s="38"/>
      <c r="E396" s="15"/>
      <c r="F396" s="16"/>
      <c r="G396" s="14"/>
      <c r="H396" s="14"/>
      <c r="I396" s="17"/>
      <c r="J396" s="18"/>
      <c r="K396" s="19"/>
      <c r="L396" s="19"/>
      <c r="M396" s="19"/>
      <c r="N396" s="19"/>
      <c r="O396" s="20"/>
      <c r="P396" s="20"/>
      <c r="Q396" s="21"/>
    </row>
    <row r="397" spans="1:17">
      <c r="A397" s="14"/>
      <c r="B397" s="14"/>
      <c r="C397" s="14"/>
      <c r="D397" s="38"/>
      <c r="E397" s="15"/>
      <c r="F397" s="16"/>
      <c r="G397" s="14"/>
      <c r="H397" s="14"/>
      <c r="I397" s="17"/>
      <c r="J397" s="18"/>
      <c r="K397" s="19"/>
      <c r="L397" s="19"/>
      <c r="M397" s="19"/>
      <c r="N397" s="19"/>
      <c r="O397" s="20"/>
      <c r="P397" s="20"/>
      <c r="Q397" s="21"/>
    </row>
    <row r="398" spans="1:17">
      <c r="A398" s="14"/>
      <c r="B398" s="14"/>
      <c r="C398" s="14"/>
      <c r="D398" s="38"/>
      <c r="E398" s="15"/>
      <c r="F398" s="16"/>
      <c r="G398" s="14"/>
      <c r="H398" s="14"/>
      <c r="I398" s="17"/>
      <c r="J398" s="18"/>
      <c r="K398" s="19"/>
      <c r="L398" s="19"/>
      <c r="M398" s="19"/>
      <c r="N398" s="19"/>
      <c r="O398" s="20"/>
      <c r="P398" s="20"/>
      <c r="Q398" s="21"/>
    </row>
    <row r="399" spans="1:17">
      <c r="A399" s="14"/>
      <c r="B399" s="14"/>
      <c r="C399" s="14"/>
      <c r="D399" s="38"/>
      <c r="E399" s="15"/>
      <c r="F399" s="16"/>
      <c r="G399" s="14"/>
      <c r="H399" s="14"/>
      <c r="I399" s="17"/>
      <c r="J399" s="18"/>
      <c r="K399" s="19"/>
      <c r="L399" s="19"/>
      <c r="M399" s="19"/>
      <c r="N399" s="19"/>
      <c r="O399" s="20"/>
      <c r="P399" s="20"/>
      <c r="Q399" s="21"/>
    </row>
    <row r="400" spans="1:17">
      <c r="A400" s="14"/>
      <c r="B400" s="14"/>
      <c r="C400" s="14"/>
      <c r="D400" s="38"/>
      <c r="E400" s="15"/>
      <c r="F400" s="16"/>
      <c r="G400" s="14"/>
      <c r="H400" s="14"/>
      <c r="I400" s="17"/>
      <c r="J400" s="18"/>
      <c r="K400" s="19"/>
      <c r="L400" s="19"/>
      <c r="M400" s="19"/>
      <c r="N400" s="19"/>
      <c r="O400" s="20"/>
      <c r="P400" s="20"/>
      <c r="Q400" s="21"/>
    </row>
    <row r="401" spans="1:17">
      <c r="A401" s="14"/>
      <c r="B401" s="14"/>
      <c r="C401" s="14"/>
      <c r="D401" s="38"/>
      <c r="E401" s="15"/>
      <c r="F401" s="16"/>
      <c r="G401" s="14"/>
      <c r="H401" s="14"/>
      <c r="I401" s="17"/>
      <c r="J401" s="18"/>
      <c r="K401" s="19"/>
      <c r="L401" s="19"/>
      <c r="M401" s="19"/>
      <c r="N401" s="19"/>
      <c r="O401" s="20"/>
      <c r="P401" s="20"/>
      <c r="Q401" s="21"/>
    </row>
    <row r="402" spans="1:17">
      <c r="A402" s="14"/>
      <c r="B402" s="14"/>
      <c r="C402" s="14"/>
      <c r="D402" s="38"/>
      <c r="E402" s="15"/>
      <c r="F402" s="16"/>
      <c r="G402" s="14"/>
      <c r="H402" s="14"/>
      <c r="I402" s="17"/>
      <c r="J402" s="18"/>
      <c r="K402" s="19"/>
      <c r="L402" s="19"/>
      <c r="M402" s="19"/>
      <c r="N402" s="19"/>
      <c r="O402" s="20"/>
      <c r="P402" s="20"/>
      <c r="Q402" s="21"/>
    </row>
    <row r="403" spans="1:17">
      <c r="A403" s="14"/>
      <c r="B403" s="14"/>
      <c r="C403" s="14"/>
      <c r="D403" s="38"/>
      <c r="E403" s="15"/>
      <c r="F403" s="16"/>
      <c r="G403" s="14"/>
      <c r="H403" s="14"/>
      <c r="I403" s="17"/>
      <c r="J403" s="18"/>
      <c r="K403" s="19"/>
      <c r="L403" s="19"/>
      <c r="M403" s="19"/>
      <c r="N403" s="19"/>
      <c r="O403" s="20"/>
      <c r="P403" s="20"/>
      <c r="Q403" s="21"/>
    </row>
    <row r="404" spans="1:17">
      <c r="A404" s="14"/>
      <c r="B404" s="14"/>
      <c r="C404" s="14"/>
      <c r="D404" s="38"/>
      <c r="E404" s="15"/>
      <c r="F404" s="16"/>
      <c r="G404" s="14"/>
      <c r="H404" s="14"/>
      <c r="I404" s="17"/>
      <c r="J404" s="18"/>
      <c r="K404" s="19"/>
      <c r="L404" s="19"/>
      <c r="M404" s="19"/>
      <c r="N404" s="19"/>
      <c r="O404" s="20"/>
      <c r="P404" s="20"/>
      <c r="Q404" s="21"/>
    </row>
    <row r="405" spans="1:17">
      <c r="A405" s="14"/>
      <c r="B405" s="14"/>
      <c r="C405" s="14"/>
      <c r="D405" s="38"/>
      <c r="E405" s="15"/>
      <c r="F405" s="16"/>
      <c r="G405" s="14"/>
      <c r="H405" s="14"/>
      <c r="I405" s="17"/>
      <c r="J405" s="18"/>
      <c r="K405" s="19"/>
      <c r="L405" s="19"/>
      <c r="M405" s="19"/>
      <c r="N405" s="19"/>
      <c r="O405" s="20"/>
      <c r="P405" s="20"/>
      <c r="Q405" s="21"/>
    </row>
    <row r="406" spans="1:17">
      <c r="A406" s="14"/>
      <c r="B406" s="14"/>
      <c r="C406" s="14"/>
      <c r="D406" s="38"/>
      <c r="E406" s="15"/>
      <c r="F406" s="16"/>
      <c r="G406" s="14"/>
      <c r="H406" s="14"/>
      <c r="I406" s="17"/>
      <c r="J406" s="18"/>
      <c r="K406" s="19"/>
      <c r="L406" s="19"/>
      <c r="M406" s="19"/>
      <c r="N406" s="19"/>
      <c r="O406" s="20"/>
      <c r="P406" s="20"/>
      <c r="Q406" s="21"/>
    </row>
    <row r="407" spans="1:17">
      <c r="A407" s="14"/>
      <c r="B407" s="14"/>
      <c r="C407" s="14"/>
      <c r="D407" s="38"/>
      <c r="E407" s="15"/>
      <c r="F407" s="16"/>
      <c r="G407" s="14"/>
      <c r="H407" s="14"/>
      <c r="I407" s="17"/>
      <c r="J407" s="18"/>
      <c r="K407" s="19"/>
      <c r="L407" s="19"/>
      <c r="M407" s="19"/>
      <c r="N407" s="19"/>
      <c r="O407" s="20"/>
      <c r="P407" s="20"/>
      <c r="Q407" s="21"/>
    </row>
    <row r="408" spans="1:17">
      <c r="A408" s="14"/>
      <c r="B408" s="14"/>
      <c r="C408" s="14"/>
      <c r="D408" s="38"/>
      <c r="E408" s="15"/>
      <c r="F408" s="16"/>
      <c r="G408" s="14"/>
      <c r="H408" s="14"/>
      <c r="I408" s="17"/>
      <c r="J408" s="18"/>
      <c r="K408" s="19"/>
      <c r="L408" s="19"/>
      <c r="M408" s="19"/>
      <c r="N408" s="19"/>
      <c r="O408" s="20"/>
      <c r="P408" s="20"/>
      <c r="Q408" s="21"/>
    </row>
    <row r="409" spans="1:17">
      <c r="A409" s="14"/>
      <c r="B409" s="14"/>
      <c r="C409" s="14"/>
      <c r="D409" s="38"/>
      <c r="E409" s="15"/>
      <c r="F409" s="16"/>
      <c r="G409" s="14"/>
      <c r="H409" s="14"/>
      <c r="I409" s="17"/>
      <c r="J409" s="18"/>
      <c r="K409" s="19"/>
      <c r="L409" s="19"/>
      <c r="M409" s="19"/>
      <c r="N409" s="19"/>
      <c r="O409" s="20"/>
      <c r="P409" s="20"/>
      <c r="Q409" s="21"/>
    </row>
    <row r="410" spans="1:17">
      <c r="A410" s="14"/>
      <c r="B410" s="14"/>
      <c r="C410" s="14"/>
      <c r="D410" s="38"/>
      <c r="E410" s="15"/>
      <c r="F410" s="16"/>
      <c r="G410" s="14"/>
      <c r="H410" s="14"/>
      <c r="I410" s="17"/>
      <c r="J410" s="18"/>
      <c r="K410" s="19"/>
      <c r="L410" s="19"/>
      <c r="M410" s="19"/>
      <c r="N410" s="19"/>
      <c r="O410" s="20"/>
      <c r="P410" s="20"/>
      <c r="Q410" s="21"/>
    </row>
    <row r="411" spans="1:17">
      <c r="A411" s="14"/>
      <c r="B411" s="14"/>
      <c r="C411" s="14"/>
      <c r="D411" s="38"/>
      <c r="E411" s="15"/>
      <c r="F411" s="16"/>
      <c r="G411" s="14"/>
      <c r="H411" s="14"/>
      <c r="I411" s="17"/>
      <c r="J411" s="18"/>
      <c r="K411" s="19"/>
      <c r="L411" s="19"/>
      <c r="M411" s="19"/>
      <c r="N411" s="19"/>
      <c r="O411" s="20"/>
      <c r="P411" s="20"/>
      <c r="Q411" s="21"/>
    </row>
    <row r="412" spans="1:17">
      <c r="A412" s="14"/>
      <c r="B412" s="14"/>
      <c r="C412" s="14"/>
      <c r="D412" s="38"/>
      <c r="E412" s="15"/>
      <c r="F412" s="16"/>
      <c r="G412" s="14"/>
      <c r="H412" s="14"/>
      <c r="I412" s="17"/>
      <c r="J412" s="18"/>
      <c r="K412" s="19"/>
      <c r="L412" s="19"/>
      <c r="M412" s="19"/>
      <c r="N412" s="19"/>
      <c r="O412" s="20"/>
      <c r="P412" s="20"/>
      <c r="Q412" s="21"/>
    </row>
    <row r="413" spans="1:17">
      <c r="A413" s="14"/>
      <c r="B413" s="14"/>
      <c r="C413" s="14"/>
      <c r="D413" s="38"/>
      <c r="E413" s="15"/>
      <c r="F413" s="16"/>
      <c r="G413" s="14"/>
      <c r="H413" s="14"/>
      <c r="I413" s="17"/>
      <c r="J413" s="18"/>
      <c r="K413" s="19"/>
      <c r="L413" s="19"/>
      <c r="M413" s="19"/>
      <c r="N413" s="19"/>
      <c r="O413" s="20"/>
      <c r="P413" s="20"/>
      <c r="Q413" s="21"/>
    </row>
    <row r="414" spans="1:17">
      <c r="A414" s="14"/>
      <c r="B414" s="14"/>
      <c r="C414" s="14"/>
      <c r="D414" s="38"/>
      <c r="E414" s="15"/>
      <c r="F414" s="16"/>
      <c r="G414" s="14"/>
      <c r="H414" s="14"/>
      <c r="I414" s="17"/>
      <c r="J414" s="18"/>
      <c r="K414" s="19"/>
      <c r="L414" s="19"/>
      <c r="M414" s="19"/>
      <c r="N414" s="19"/>
      <c r="O414" s="20"/>
      <c r="P414" s="20"/>
      <c r="Q414" s="21"/>
    </row>
    <row r="415" spans="1:17">
      <c r="A415" s="14"/>
      <c r="B415" s="14"/>
      <c r="C415" s="14"/>
      <c r="D415" s="38"/>
      <c r="E415" s="15"/>
      <c r="F415" s="16"/>
      <c r="G415" s="14"/>
      <c r="H415" s="14"/>
      <c r="I415" s="17"/>
      <c r="J415" s="18"/>
      <c r="K415" s="19"/>
      <c r="L415" s="19"/>
      <c r="M415" s="19"/>
      <c r="N415" s="19"/>
      <c r="O415" s="20"/>
      <c r="P415" s="20"/>
      <c r="Q415" s="21"/>
    </row>
    <row r="416" spans="1:17">
      <c r="A416" s="14"/>
      <c r="B416" s="14"/>
      <c r="C416" s="14"/>
      <c r="D416" s="38"/>
      <c r="E416" s="15"/>
      <c r="F416" s="16"/>
      <c r="G416" s="14"/>
      <c r="H416" s="14"/>
      <c r="I416" s="17"/>
      <c r="J416" s="18"/>
      <c r="K416" s="19"/>
      <c r="L416" s="19"/>
      <c r="M416" s="19"/>
      <c r="N416" s="19"/>
      <c r="O416" s="20"/>
      <c r="P416" s="20"/>
      <c r="Q416" s="21"/>
    </row>
    <row r="417" spans="1:17">
      <c r="A417" s="14"/>
      <c r="B417" s="14"/>
      <c r="C417" s="14"/>
      <c r="D417" s="38"/>
      <c r="E417" s="15"/>
      <c r="F417" s="16"/>
      <c r="G417" s="14"/>
      <c r="H417" s="14"/>
      <c r="I417" s="17"/>
      <c r="J417" s="18"/>
      <c r="K417" s="19"/>
      <c r="L417" s="19"/>
      <c r="M417" s="19"/>
      <c r="N417" s="19"/>
      <c r="O417" s="20"/>
      <c r="P417" s="20"/>
      <c r="Q417" s="21"/>
    </row>
    <row r="418" spans="1:17">
      <c r="A418" s="14"/>
      <c r="B418" s="14"/>
      <c r="C418" s="14"/>
      <c r="D418" s="38"/>
      <c r="E418" s="15"/>
      <c r="F418" s="16"/>
      <c r="G418" s="14"/>
      <c r="H418" s="14"/>
      <c r="I418" s="17"/>
      <c r="J418" s="18"/>
      <c r="K418" s="19"/>
      <c r="L418" s="19"/>
      <c r="M418" s="19"/>
      <c r="N418" s="19"/>
      <c r="O418" s="20"/>
      <c r="P418" s="20"/>
      <c r="Q418" s="21"/>
    </row>
    <row r="419" spans="1:17">
      <c r="A419" s="14"/>
      <c r="B419" s="14"/>
      <c r="C419" s="14"/>
      <c r="D419" s="38"/>
      <c r="E419" s="15"/>
      <c r="F419" s="16"/>
      <c r="G419" s="14"/>
      <c r="H419" s="14"/>
      <c r="I419" s="17"/>
      <c r="J419" s="18"/>
      <c r="K419" s="19"/>
      <c r="L419" s="19"/>
      <c r="M419" s="19"/>
      <c r="N419" s="19"/>
      <c r="O419" s="20"/>
      <c r="P419" s="20"/>
      <c r="Q419" s="21"/>
    </row>
    <row r="420" spans="1:17">
      <c r="A420" s="14"/>
      <c r="B420" s="14"/>
      <c r="C420" s="14"/>
      <c r="D420" s="38"/>
      <c r="E420" s="15"/>
      <c r="F420" s="16"/>
      <c r="G420" s="14"/>
      <c r="H420" s="14"/>
      <c r="I420" s="17"/>
      <c r="J420" s="18"/>
      <c r="K420" s="19"/>
      <c r="L420" s="19"/>
      <c r="M420" s="19"/>
      <c r="N420" s="19"/>
      <c r="O420" s="20"/>
      <c r="P420" s="20"/>
      <c r="Q420" s="21"/>
    </row>
    <row r="421" spans="1:17">
      <c r="A421" s="14"/>
      <c r="B421" s="14"/>
      <c r="C421" s="14"/>
      <c r="D421" s="38"/>
      <c r="E421" s="15"/>
      <c r="F421" s="16"/>
      <c r="G421" s="14"/>
      <c r="H421" s="14"/>
      <c r="I421" s="17"/>
      <c r="J421" s="18"/>
      <c r="K421" s="19"/>
      <c r="L421" s="19"/>
      <c r="M421" s="19"/>
      <c r="N421" s="19"/>
      <c r="O421" s="20"/>
      <c r="P421" s="20"/>
      <c r="Q421" s="21"/>
    </row>
    <row r="422" spans="1:17">
      <c r="A422" s="14"/>
      <c r="B422" s="14"/>
      <c r="C422" s="14"/>
      <c r="D422" s="38"/>
      <c r="E422" s="15"/>
      <c r="F422" s="16"/>
      <c r="G422" s="14"/>
      <c r="H422" s="14"/>
      <c r="I422" s="17"/>
      <c r="J422" s="18"/>
      <c r="K422" s="19"/>
      <c r="L422" s="19"/>
      <c r="M422" s="19"/>
      <c r="N422" s="19"/>
      <c r="O422" s="20"/>
      <c r="P422" s="20"/>
      <c r="Q422" s="21"/>
    </row>
    <row r="423" spans="1:17">
      <c r="A423" s="14"/>
      <c r="B423" s="14"/>
      <c r="C423" s="14"/>
      <c r="D423" s="38"/>
      <c r="E423" s="15"/>
      <c r="F423" s="16"/>
      <c r="G423" s="14"/>
      <c r="H423" s="14"/>
      <c r="I423" s="17"/>
      <c r="J423" s="18"/>
      <c r="K423" s="19"/>
      <c r="L423" s="19"/>
      <c r="M423" s="19"/>
      <c r="N423" s="19"/>
      <c r="O423" s="20"/>
      <c r="P423" s="20"/>
      <c r="Q423" s="21"/>
    </row>
    <row r="424" spans="1:17">
      <c r="A424" s="14"/>
      <c r="B424" s="14"/>
      <c r="C424" s="14"/>
      <c r="D424" s="38"/>
      <c r="E424" s="15"/>
      <c r="F424" s="16"/>
      <c r="G424" s="14"/>
      <c r="H424" s="14"/>
      <c r="I424" s="17"/>
      <c r="J424" s="18"/>
      <c r="K424" s="19"/>
      <c r="L424" s="19"/>
      <c r="M424" s="19"/>
      <c r="N424" s="19"/>
      <c r="O424" s="20"/>
      <c r="P424" s="20"/>
      <c r="Q424" s="21"/>
    </row>
    <row r="425" spans="1:17">
      <c r="A425" s="14"/>
      <c r="B425" s="14"/>
      <c r="C425" s="14"/>
      <c r="D425" s="38"/>
      <c r="E425" s="15"/>
      <c r="F425" s="16"/>
      <c r="G425" s="14"/>
      <c r="H425" s="14"/>
      <c r="I425" s="17"/>
      <c r="J425" s="18"/>
      <c r="K425" s="19"/>
      <c r="L425" s="19"/>
      <c r="M425" s="19"/>
      <c r="N425" s="19"/>
      <c r="O425" s="20"/>
      <c r="P425" s="20"/>
      <c r="Q425" s="21"/>
    </row>
    <row r="426" spans="1:17">
      <c r="A426" s="14"/>
      <c r="B426" s="14"/>
      <c r="C426" s="14"/>
      <c r="D426" s="38"/>
      <c r="E426" s="15"/>
      <c r="F426" s="16"/>
      <c r="G426" s="14"/>
      <c r="H426" s="14"/>
      <c r="I426" s="17"/>
      <c r="J426" s="18"/>
      <c r="K426" s="19"/>
      <c r="L426" s="19"/>
      <c r="M426" s="19"/>
      <c r="N426" s="19"/>
      <c r="O426" s="20"/>
      <c r="P426" s="20"/>
      <c r="Q426" s="21"/>
    </row>
    <row r="427" spans="1:17">
      <c r="A427" s="14"/>
      <c r="B427" s="14"/>
      <c r="C427" s="14"/>
      <c r="D427" s="38"/>
      <c r="E427" s="15"/>
      <c r="F427" s="16"/>
      <c r="G427" s="14"/>
      <c r="H427" s="14"/>
      <c r="I427" s="17"/>
      <c r="J427" s="18"/>
      <c r="K427" s="19"/>
      <c r="L427" s="19"/>
      <c r="M427" s="19"/>
      <c r="N427" s="19"/>
      <c r="O427" s="20"/>
      <c r="P427" s="20"/>
      <c r="Q427" s="21"/>
    </row>
    <row r="428" spans="1:17">
      <c r="A428" s="14"/>
      <c r="B428" s="14"/>
      <c r="C428" s="14"/>
      <c r="D428" s="38"/>
      <c r="E428" s="15"/>
      <c r="F428" s="16"/>
      <c r="G428" s="14"/>
      <c r="H428" s="14"/>
      <c r="I428" s="17"/>
      <c r="J428" s="18"/>
      <c r="K428" s="19"/>
      <c r="L428" s="19"/>
      <c r="M428" s="19"/>
      <c r="N428" s="19"/>
      <c r="O428" s="20"/>
      <c r="P428" s="20"/>
      <c r="Q428" s="21"/>
    </row>
    <row r="429" spans="1:17">
      <c r="A429" s="14"/>
      <c r="B429" s="14"/>
      <c r="C429" s="14"/>
      <c r="D429" s="38"/>
      <c r="E429" s="15"/>
      <c r="F429" s="16"/>
      <c r="G429" s="14"/>
      <c r="H429" s="14"/>
      <c r="I429" s="17"/>
      <c r="J429" s="18"/>
      <c r="K429" s="19"/>
      <c r="L429" s="19"/>
      <c r="M429" s="19"/>
      <c r="N429" s="19"/>
      <c r="O429" s="20"/>
      <c r="P429" s="20"/>
      <c r="Q429" s="21"/>
    </row>
    <row r="430" spans="1:17">
      <c r="A430" s="14"/>
      <c r="B430" s="14"/>
      <c r="C430" s="14"/>
      <c r="D430" s="38"/>
      <c r="E430" s="15"/>
      <c r="F430" s="16"/>
      <c r="G430" s="14"/>
      <c r="H430" s="14"/>
      <c r="I430" s="17"/>
      <c r="J430" s="18"/>
      <c r="K430" s="19"/>
      <c r="L430" s="19"/>
      <c r="M430" s="19"/>
      <c r="N430" s="19"/>
      <c r="O430" s="20"/>
      <c r="P430" s="20"/>
      <c r="Q430" s="21"/>
    </row>
    <row r="431" spans="1:17">
      <c r="A431" s="14"/>
      <c r="B431" s="14"/>
      <c r="C431" s="14"/>
      <c r="D431" s="38"/>
      <c r="E431" s="15"/>
      <c r="F431" s="16"/>
      <c r="G431" s="14"/>
      <c r="H431" s="14"/>
      <c r="I431" s="17"/>
      <c r="J431" s="18"/>
      <c r="K431" s="19"/>
      <c r="L431" s="19"/>
      <c r="M431" s="19"/>
      <c r="N431" s="19"/>
      <c r="O431" s="20"/>
      <c r="P431" s="20"/>
      <c r="Q431" s="21"/>
    </row>
    <row r="432" spans="1:17">
      <c r="A432" s="14"/>
      <c r="B432" s="14"/>
      <c r="C432" s="14"/>
      <c r="D432" s="38"/>
      <c r="E432" s="15"/>
      <c r="F432" s="16"/>
      <c r="G432" s="14"/>
      <c r="H432" s="14"/>
      <c r="I432" s="17"/>
      <c r="J432" s="18"/>
      <c r="K432" s="19"/>
      <c r="L432" s="19"/>
      <c r="M432" s="19"/>
      <c r="N432" s="19"/>
      <c r="O432" s="20"/>
      <c r="P432" s="20"/>
      <c r="Q432" s="21"/>
    </row>
    <row r="433" spans="1:17">
      <c r="A433" s="14"/>
      <c r="B433" s="14"/>
      <c r="C433" s="14"/>
      <c r="D433" s="38"/>
      <c r="E433" s="15"/>
      <c r="F433" s="16"/>
      <c r="G433" s="14"/>
      <c r="H433" s="14"/>
      <c r="I433" s="17"/>
      <c r="J433" s="18"/>
      <c r="K433" s="19"/>
      <c r="L433" s="19"/>
      <c r="M433" s="19"/>
      <c r="N433" s="19"/>
      <c r="O433" s="20"/>
      <c r="P433" s="20"/>
      <c r="Q433" s="21"/>
    </row>
    <row r="434" spans="1:17">
      <c r="A434" s="14"/>
      <c r="B434" s="14"/>
      <c r="C434" s="14"/>
      <c r="D434" s="38"/>
      <c r="E434" s="15"/>
      <c r="F434" s="16"/>
      <c r="G434" s="14"/>
      <c r="H434" s="14"/>
      <c r="I434" s="17"/>
      <c r="J434" s="18"/>
      <c r="K434" s="19"/>
      <c r="L434" s="19"/>
      <c r="M434" s="19"/>
      <c r="N434" s="19"/>
      <c r="O434" s="20"/>
      <c r="P434" s="20"/>
      <c r="Q434" s="21"/>
    </row>
    <row r="435" spans="1:17">
      <c r="A435" s="14"/>
      <c r="B435" s="14"/>
      <c r="C435" s="14"/>
      <c r="D435" s="38"/>
      <c r="E435" s="15"/>
      <c r="F435" s="16"/>
      <c r="G435" s="14"/>
      <c r="H435" s="14"/>
      <c r="I435" s="17"/>
      <c r="J435" s="18"/>
      <c r="K435" s="19"/>
      <c r="L435" s="19"/>
      <c r="M435" s="19"/>
      <c r="N435" s="19"/>
      <c r="O435" s="20"/>
      <c r="P435" s="20"/>
      <c r="Q435" s="21"/>
    </row>
    <row r="436" spans="1:17">
      <c r="A436" s="14"/>
      <c r="B436" s="14"/>
      <c r="C436" s="14"/>
      <c r="D436" s="38"/>
      <c r="E436" s="15"/>
      <c r="F436" s="16"/>
      <c r="G436" s="14"/>
      <c r="H436" s="14"/>
      <c r="I436" s="17"/>
      <c r="J436" s="18"/>
      <c r="K436" s="19"/>
      <c r="L436" s="19"/>
      <c r="M436" s="19"/>
      <c r="N436" s="19"/>
      <c r="O436" s="20"/>
      <c r="P436" s="20"/>
      <c r="Q436" s="21"/>
    </row>
    <row r="437" spans="1:17">
      <c r="A437" s="14"/>
      <c r="B437" s="14"/>
      <c r="C437" s="14"/>
      <c r="D437" s="38"/>
      <c r="E437" s="15"/>
      <c r="F437" s="16"/>
      <c r="G437" s="14"/>
      <c r="H437" s="14"/>
      <c r="I437" s="17"/>
      <c r="J437" s="18"/>
      <c r="K437" s="19"/>
      <c r="L437" s="19"/>
      <c r="M437" s="19"/>
      <c r="N437" s="19"/>
      <c r="O437" s="20"/>
      <c r="P437" s="20"/>
      <c r="Q437" s="21"/>
    </row>
    <row r="438" spans="1:17">
      <c r="A438" s="14"/>
      <c r="B438" s="14"/>
      <c r="C438" s="14"/>
      <c r="D438" s="38"/>
      <c r="E438" s="15"/>
      <c r="F438" s="16"/>
      <c r="G438" s="14"/>
      <c r="H438" s="14"/>
      <c r="I438" s="17"/>
      <c r="J438" s="18"/>
      <c r="K438" s="19"/>
      <c r="L438" s="19"/>
      <c r="M438" s="19"/>
      <c r="N438" s="19"/>
      <c r="O438" s="20"/>
      <c r="P438" s="20"/>
      <c r="Q438" s="21"/>
    </row>
    <row r="439" spans="1:17">
      <c r="A439" s="14"/>
      <c r="B439" s="14"/>
      <c r="C439" s="14"/>
      <c r="D439" s="38"/>
      <c r="E439" s="15"/>
      <c r="F439" s="16"/>
      <c r="G439" s="14"/>
      <c r="H439" s="14"/>
      <c r="I439" s="17"/>
      <c r="J439" s="18"/>
      <c r="K439" s="19"/>
      <c r="L439" s="19"/>
      <c r="M439" s="19"/>
      <c r="N439" s="19"/>
      <c r="O439" s="20"/>
      <c r="P439" s="20"/>
      <c r="Q439" s="21"/>
    </row>
    <row r="440" spans="1:17">
      <c r="A440" s="14"/>
      <c r="B440" s="14"/>
      <c r="C440" s="14"/>
      <c r="D440" s="38"/>
      <c r="E440" s="15"/>
      <c r="F440" s="16"/>
      <c r="G440" s="14"/>
      <c r="H440" s="14"/>
      <c r="I440" s="17"/>
      <c r="J440" s="18"/>
      <c r="K440" s="19"/>
      <c r="L440" s="19"/>
      <c r="M440" s="19"/>
      <c r="N440" s="19"/>
      <c r="O440" s="20"/>
      <c r="P440" s="20"/>
      <c r="Q440" s="21"/>
    </row>
    <row r="441" spans="1:17">
      <c r="A441" s="14"/>
      <c r="B441" s="14"/>
      <c r="C441" s="14"/>
      <c r="D441" s="38"/>
      <c r="E441" s="15"/>
      <c r="F441" s="16"/>
      <c r="G441" s="14"/>
      <c r="H441" s="14"/>
      <c r="I441" s="17"/>
      <c r="J441" s="18"/>
      <c r="K441" s="19"/>
      <c r="L441" s="19"/>
      <c r="M441" s="19"/>
      <c r="N441" s="19"/>
      <c r="O441" s="20"/>
      <c r="P441" s="20"/>
      <c r="Q441" s="21"/>
    </row>
    <row r="442" spans="1:17">
      <c r="A442" s="14"/>
      <c r="B442" s="14"/>
      <c r="C442" s="14"/>
      <c r="D442" s="38"/>
      <c r="E442" s="15"/>
      <c r="F442" s="16"/>
      <c r="G442" s="14"/>
      <c r="H442" s="14"/>
      <c r="I442" s="17"/>
      <c r="J442" s="18"/>
      <c r="K442" s="19"/>
      <c r="L442" s="19"/>
      <c r="M442" s="19"/>
      <c r="N442" s="19"/>
      <c r="O442" s="20"/>
      <c r="P442" s="20"/>
      <c r="Q442" s="21"/>
    </row>
    <row r="443" spans="1:17">
      <c r="A443" s="14"/>
      <c r="B443" s="14"/>
      <c r="C443" s="14"/>
      <c r="D443" s="38"/>
      <c r="E443" s="15"/>
      <c r="F443" s="16"/>
      <c r="G443" s="14"/>
      <c r="H443" s="14"/>
      <c r="I443" s="17"/>
      <c r="J443" s="18"/>
      <c r="K443" s="19"/>
      <c r="L443" s="19"/>
      <c r="M443" s="19"/>
      <c r="N443" s="19"/>
      <c r="O443" s="20"/>
      <c r="P443" s="20"/>
      <c r="Q443" s="21"/>
    </row>
    <row r="444" spans="1:17">
      <c r="A444" s="14"/>
      <c r="B444" s="14"/>
      <c r="C444" s="14"/>
      <c r="D444" s="38"/>
      <c r="E444" s="15"/>
      <c r="F444" s="16"/>
      <c r="G444" s="14"/>
      <c r="H444" s="14"/>
      <c r="I444" s="17"/>
      <c r="J444" s="18"/>
      <c r="K444" s="19"/>
      <c r="L444" s="19"/>
      <c r="M444" s="19"/>
      <c r="N444" s="19"/>
      <c r="O444" s="20"/>
      <c r="P444" s="20"/>
      <c r="Q444" s="21"/>
    </row>
    <row r="445" spans="1:17">
      <c r="A445" s="14"/>
      <c r="B445" s="14"/>
      <c r="C445" s="14"/>
      <c r="D445" s="38"/>
      <c r="E445" s="15"/>
      <c r="F445" s="16"/>
      <c r="G445" s="14"/>
      <c r="H445" s="14"/>
      <c r="I445" s="17"/>
      <c r="J445" s="18"/>
      <c r="K445" s="19"/>
      <c r="L445" s="19"/>
      <c r="M445" s="19"/>
      <c r="N445" s="19"/>
      <c r="O445" s="20"/>
      <c r="P445" s="20"/>
      <c r="Q445" s="21"/>
    </row>
    <row r="446" spans="1:17">
      <c r="A446" s="14"/>
      <c r="B446" s="14"/>
      <c r="C446" s="14"/>
      <c r="D446" s="38"/>
      <c r="E446" s="15"/>
      <c r="F446" s="16"/>
      <c r="G446" s="14"/>
      <c r="H446" s="14"/>
      <c r="I446" s="17"/>
      <c r="J446" s="18"/>
      <c r="K446" s="19"/>
      <c r="L446" s="19"/>
      <c r="M446" s="19"/>
      <c r="N446" s="19"/>
      <c r="O446" s="20"/>
      <c r="P446" s="20"/>
      <c r="Q446" s="21"/>
    </row>
    <row r="447" spans="1:17">
      <c r="A447" s="14"/>
      <c r="B447" s="14"/>
      <c r="C447" s="14"/>
      <c r="D447" s="38"/>
      <c r="E447" s="15"/>
      <c r="F447" s="16"/>
      <c r="G447" s="14"/>
      <c r="H447" s="14"/>
      <c r="I447" s="17"/>
      <c r="J447" s="18"/>
      <c r="K447" s="19"/>
      <c r="L447" s="19"/>
      <c r="M447" s="19"/>
      <c r="N447" s="19"/>
      <c r="O447" s="20"/>
      <c r="P447" s="20"/>
      <c r="Q447" s="21"/>
    </row>
    <row r="448" spans="1:17">
      <c r="A448" s="14"/>
      <c r="B448" s="14"/>
      <c r="C448" s="14"/>
      <c r="D448" s="38"/>
      <c r="E448" s="15"/>
      <c r="F448" s="16"/>
      <c r="G448" s="14"/>
      <c r="H448" s="14"/>
      <c r="I448" s="17"/>
      <c r="J448" s="18"/>
      <c r="K448" s="19"/>
      <c r="L448" s="19"/>
      <c r="M448" s="19"/>
      <c r="N448" s="19"/>
      <c r="O448" s="20"/>
      <c r="P448" s="20"/>
      <c r="Q448" s="21"/>
    </row>
    <row r="449" spans="1:17">
      <c r="A449" s="14"/>
      <c r="B449" s="14"/>
      <c r="C449" s="14"/>
      <c r="D449" s="38"/>
      <c r="E449" s="15"/>
      <c r="F449" s="16"/>
      <c r="G449" s="14"/>
      <c r="H449" s="14"/>
      <c r="I449" s="17"/>
      <c r="J449" s="18"/>
      <c r="K449" s="19"/>
      <c r="L449" s="19"/>
      <c r="M449" s="19"/>
      <c r="N449" s="19"/>
      <c r="O449" s="20"/>
      <c r="P449" s="20"/>
      <c r="Q449" s="21"/>
    </row>
    <row r="450" spans="1:17">
      <c r="A450" s="14"/>
      <c r="B450" s="14"/>
      <c r="C450" s="14"/>
      <c r="D450" s="38"/>
      <c r="E450" s="15"/>
      <c r="F450" s="16"/>
      <c r="G450" s="14"/>
      <c r="H450" s="14"/>
      <c r="I450" s="17"/>
      <c r="J450" s="18"/>
      <c r="K450" s="19"/>
      <c r="L450" s="19"/>
      <c r="M450" s="19"/>
      <c r="N450" s="19"/>
      <c r="O450" s="20"/>
      <c r="P450" s="20"/>
      <c r="Q450" s="21"/>
    </row>
    <row r="451" spans="1:17">
      <c r="A451" s="14"/>
      <c r="B451" s="14"/>
      <c r="C451" s="14"/>
      <c r="D451" s="38"/>
      <c r="E451" s="15"/>
      <c r="F451" s="16"/>
      <c r="G451" s="14"/>
      <c r="H451" s="14"/>
      <c r="I451" s="17"/>
      <c r="J451" s="18"/>
      <c r="K451" s="19"/>
      <c r="L451" s="19"/>
      <c r="M451" s="19"/>
      <c r="N451" s="19"/>
      <c r="O451" s="20"/>
      <c r="P451" s="20"/>
      <c r="Q451" s="21"/>
    </row>
    <row r="452" spans="1:17">
      <c r="A452" s="14"/>
      <c r="B452" s="14"/>
      <c r="C452" s="14"/>
      <c r="D452" s="38"/>
      <c r="E452" s="15"/>
      <c r="F452" s="16"/>
      <c r="G452" s="14"/>
      <c r="H452" s="14"/>
      <c r="I452" s="17"/>
      <c r="J452" s="18"/>
      <c r="K452" s="19"/>
      <c r="L452" s="19"/>
      <c r="M452" s="19"/>
      <c r="N452" s="19"/>
      <c r="O452" s="20"/>
      <c r="P452" s="20"/>
      <c r="Q452" s="21"/>
    </row>
    <row r="453" spans="1:17">
      <c r="A453" s="14"/>
      <c r="B453" s="14"/>
      <c r="C453" s="14"/>
      <c r="D453" s="38"/>
      <c r="E453" s="15"/>
      <c r="F453" s="16"/>
      <c r="G453" s="14"/>
      <c r="H453" s="14"/>
      <c r="I453" s="17"/>
      <c r="J453" s="18"/>
      <c r="K453" s="19"/>
      <c r="L453" s="19"/>
      <c r="M453" s="19"/>
      <c r="N453" s="19"/>
      <c r="O453" s="20"/>
      <c r="P453" s="20"/>
      <c r="Q453" s="21"/>
    </row>
    <row r="454" spans="1:17">
      <c r="A454" s="14"/>
      <c r="B454" s="14"/>
      <c r="C454" s="14"/>
      <c r="D454" s="38"/>
      <c r="E454" s="15"/>
      <c r="F454" s="16"/>
      <c r="G454" s="14"/>
      <c r="H454" s="14"/>
      <c r="I454" s="17"/>
      <c r="J454" s="18"/>
      <c r="K454" s="19"/>
      <c r="L454" s="19"/>
      <c r="M454" s="19"/>
      <c r="N454" s="19"/>
      <c r="O454" s="20"/>
      <c r="P454" s="20"/>
      <c r="Q454" s="21"/>
    </row>
    <row r="455" spans="1:17">
      <c r="A455" s="14"/>
      <c r="B455" s="14"/>
      <c r="C455" s="14"/>
      <c r="D455" s="38"/>
      <c r="E455" s="15"/>
      <c r="F455" s="16"/>
      <c r="G455" s="14"/>
      <c r="H455" s="14"/>
      <c r="I455" s="17"/>
      <c r="J455" s="18"/>
      <c r="K455" s="19"/>
      <c r="L455" s="19"/>
      <c r="M455" s="19"/>
      <c r="N455" s="19"/>
      <c r="O455" s="20"/>
      <c r="P455" s="20"/>
      <c r="Q455" s="21"/>
    </row>
    <row r="456" spans="1:17">
      <c r="A456" s="14"/>
      <c r="B456" s="14"/>
      <c r="C456" s="14"/>
      <c r="D456" s="38"/>
      <c r="E456" s="15"/>
      <c r="F456" s="16"/>
      <c r="G456" s="14"/>
      <c r="H456" s="14"/>
      <c r="I456" s="17"/>
      <c r="J456" s="18"/>
      <c r="K456" s="19"/>
      <c r="L456" s="19"/>
      <c r="M456" s="19"/>
      <c r="N456" s="19"/>
      <c r="O456" s="20"/>
      <c r="P456" s="20"/>
      <c r="Q456" s="21"/>
    </row>
    <row r="457" spans="1:17">
      <c r="A457" s="14"/>
      <c r="B457" s="14"/>
      <c r="C457" s="14"/>
      <c r="D457" s="38"/>
      <c r="E457" s="15"/>
      <c r="F457" s="16"/>
      <c r="G457" s="14"/>
      <c r="H457" s="14"/>
      <c r="I457" s="17"/>
      <c r="J457" s="18"/>
      <c r="K457" s="19"/>
      <c r="L457" s="19"/>
      <c r="M457" s="19"/>
      <c r="N457" s="19"/>
      <c r="O457" s="20"/>
      <c r="P457" s="20"/>
      <c r="Q457" s="21"/>
    </row>
    <row r="458" spans="1:17">
      <c r="A458" s="14"/>
      <c r="B458" s="14"/>
      <c r="C458" s="14"/>
      <c r="D458" s="38"/>
      <c r="E458" s="15"/>
      <c r="F458" s="16"/>
      <c r="G458" s="14"/>
      <c r="H458" s="14"/>
      <c r="I458" s="17"/>
      <c r="J458" s="18"/>
      <c r="K458" s="19"/>
      <c r="L458" s="19"/>
      <c r="M458" s="19"/>
      <c r="N458" s="19"/>
      <c r="O458" s="20"/>
      <c r="P458" s="20"/>
      <c r="Q458" s="21"/>
    </row>
    <row r="459" spans="1:17">
      <c r="A459" s="14"/>
      <c r="B459" s="14"/>
      <c r="C459" s="14"/>
      <c r="D459" s="38"/>
      <c r="E459" s="15"/>
      <c r="F459" s="16"/>
      <c r="G459" s="14"/>
      <c r="H459" s="14"/>
      <c r="I459" s="17"/>
      <c r="J459" s="18"/>
      <c r="K459" s="19"/>
      <c r="L459" s="19"/>
      <c r="M459" s="19"/>
      <c r="N459" s="19"/>
      <c r="O459" s="20"/>
      <c r="P459" s="20"/>
      <c r="Q459" s="21"/>
    </row>
    <row r="460" spans="1:17">
      <c r="A460" s="14"/>
      <c r="B460" s="14"/>
      <c r="C460" s="14"/>
      <c r="D460" s="38"/>
      <c r="E460" s="15"/>
      <c r="F460" s="16"/>
      <c r="G460" s="14"/>
      <c r="H460" s="14"/>
      <c r="I460" s="17"/>
      <c r="J460" s="18"/>
      <c r="K460" s="19"/>
      <c r="L460" s="19"/>
      <c r="M460" s="19"/>
      <c r="N460" s="19"/>
      <c r="O460" s="20"/>
      <c r="P460" s="20"/>
      <c r="Q460" s="21"/>
    </row>
    <row r="461" spans="1:17">
      <c r="A461" s="14"/>
      <c r="B461" s="14"/>
      <c r="C461" s="14"/>
      <c r="D461" s="38"/>
      <c r="E461" s="15"/>
      <c r="F461" s="16"/>
      <c r="G461" s="14"/>
      <c r="H461" s="14"/>
      <c r="I461" s="17"/>
      <c r="J461" s="18"/>
      <c r="K461" s="19"/>
      <c r="L461" s="19"/>
      <c r="M461" s="19"/>
      <c r="N461" s="19"/>
      <c r="O461" s="20"/>
      <c r="P461" s="20"/>
      <c r="Q461" s="21"/>
    </row>
    <row r="462" spans="1:17">
      <c r="A462" s="14"/>
      <c r="B462" s="14"/>
      <c r="C462" s="14"/>
      <c r="D462" s="38"/>
      <c r="E462" s="15"/>
      <c r="F462" s="16"/>
      <c r="G462" s="14"/>
      <c r="H462" s="14"/>
      <c r="I462" s="17"/>
      <c r="J462" s="18"/>
      <c r="K462" s="19"/>
      <c r="L462" s="19"/>
      <c r="M462" s="19"/>
      <c r="N462" s="19"/>
      <c r="O462" s="20"/>
      <c r="P462" s="20"/>
      <c r="Q462" s="21"/>
    </row>
    <row r="463" spans="1:17">
      <c r="A463" s="14"/>
      <c r="B463" s="14"/>
      <c r="C463" s="14"/>
      <c r="D463" s="38"/>
      <c r="E463" s="15"/>
      <c r="F463" s="16"/>
      <c r="G463" s="14"/>
      <c r="H463" s="14"/>
      <c r="I463" s="17"/>
      <c r="J463" s="18"/>
      <c r="K463" s="19"/>
      <c r="L463" s="19"/>
      <c r="M463" s="19"/>
      <c r="N463" s="19"/>
      <c r="O463" s="20"/>
      <c r="P463" s="20"/>
      <c r="Q463" s="21"/>
    </row>
    <row r="464" spans="1:17">
      <c r="A464" s="14"/>
      <c r="B464" s="14"/>
      <c r="C464" s="14"/>
      <c r="D464" s="38"/>
      <c r="E464" s="15"/>
      <c r="F464" s="16"/>
      <c r="G464" s="14"/>
      <c r="H464" s="14"/>
      <c r="I464" s="17"/>
      <c r="J464" s="18"/>
      <c r="K464" s="19"/>
      <c r="L464" s="19"/>
      <c r="M464" s="19"/>
      <c r="N464" s="19"/>
      <c r="O464" s="20"/>
      <c r="P464" s="20"/>
      <c r="Q464" s="21"/>
    </row>
    <row r="465" spans="1:17">
      <c r="A465" s="14"/>
      <c r="B465" s="14"/>
      <c r="C465" s="14"/>
      <c r="D465" s="38"/>
      <c r="E465" s="15"/>
      <c r="F465" s="16"/>
      <c r="G465" s="14"/>
      <c r="H465" s="14"/>
      <c r="I465" s="17"/>
      <c r="J465" s="18"/>
      <c r="K465" s="19"/>
      <c r="L465" s="19"/>
      <c r="M465" s="19"/>
      <c r="N465" s="19"/>
      <c r="O465" s="20"/>
      <c r="P465" s="20"/>
      <c r="Q465" s="21"/>
    </row>
    <row r="466" spans="1:17">
      <c r="A466" s="14"/>
      <c r="B466" s="14"/>
      <c r="C466" s="14"/>
      <c r="D466" s="38"/>
      <c r="E466" s="15"/>
      <c r="F466" s="16"/>
      <c r="G466" s="14"/>
      <c r="H466" s="14"/>
      <c r="I466" s="17"/>
      <c r="J466" s="18"/>
      <c r="K466" s="19"/>
      <c r="L466" s="19"/>
      <c r="M466" s="19"/>
      <c r="N466" s="19"/>
      <c r="O466" s="20"/>
      <c r="P466" s="20"/>
      <c r="Q466" s="21"/>
    </row>
    <row r="467" spans="1:17">
      <c r="A467" s="14"/>
      <c r="B467" s="14"/>
      <c r="C467" s="14"/>
      <c r="D467" s="38"/>
      <c r="E467" s="15"/>
      <c r="F467" s="16"/>
      <c r="G467" s="14"/>
      <c r="H467" s="14"/>
      <c r="I467" s="17"/>
      <c r="J467" s="18"/>
      <c r="K467" s="19"/>
      <c r="L467" s="19"/>
      <c r="M467" s="19"/>
      <c r="N467" s="19"/>
      <c r="O467" s="20"/>
      <c r="P467" s="20"/>
      <c r="Q467" s="21"/>
    </row>
    <row r="468" spans="1:17">
      <c r="A468" s="14"/>
      <c r="B468" s="14"/>
      <c r="C468" s="14"/>
      <c r="D468" s="38"/>
      <c r="E468" s="15"/>
      <c r="F468" s="16"/>
      <c r="G468" s="14"/>
      <c r="H468" s="14"/>
      <c r="I468" s="17"/>
      <c r="J468" s="18"/>
      <c r="K468" s="19"/>
      <c r="L468" s="19"/>
      <c r="M468" s="19"/>
      <c r="N468" s="19"/>
      <c r="O468" s="20"/>
      <c r="P468" s="20"/>
      <c r="Q468" s="21"/>
    </row>
    <row r="469" spans="1:17">
      <c r="A469" s="14"/>
      <c r="B469" s="14"/>
      <c r="C469" s="14"/>
      <c r="D469" s="38"/>
      <c r="E469" s="15"/>
      <c r="F469" s="16"/>
      <c r="G469" s="14"/>
      <c r="H469" s="14"/>
      <c r="I469" s="17"/>
      <c r="J469" s="18"/>
      <c r="K469" s="19"/>
      <c r="L469" s="19"/>
      <c r="M469" s="19"/>
      <c r="N469" s="19"/>
      <c r="O469" s="20"/>
      <c r="P469" s="20"/>
      <c r="Q469" s="21"/>
    </row>
    <row r="470" spans="1:17">
      <c r="A470" s="14"/>
      <c r="B470" s="14"/>
      <c r="C470" s="14"/>
      <c r="D470" s="38"/>
      <c r="E470" s="15"/>
      <c r="F470" s="16"/>
      <c r="G470" s="14"/>
      <c r="H470" s="14"/>
      <c r="I470" s="17"/>
      <c r="J470" s="18"/>
      <c r="K470" s="19"/>
      <c r="L470" s="19"/>
      <c r="M470" s="19"/>
      <c r="N470" s="19"/>
      <c r="O470" s="20"/>
      <c r="P470" s="20"/>
      <c r="Q470" s="21"/>
    </row>
    <row r="471" spans="1:17">
      <c r="A471" s="14"/>
      <c r="B471" s="14"/>
      <c r="C471" s="14"/>
      <c r="D471" s="38"/>
      <c r="E471" s="15"/>
      <c r="F471" s="16"/>
      <c r="G471" s="14"/>
      <c r="H471" s="14"/>
      <c r="I471" s="17"/>
      <c r="J471" s="18"/>
      <c r="K471" s="19"/>
      <c r="L471" s="19"/>
      <c r="M471" s="19"/>
      <c r="N471" s="19"/>
      <c r="O471" s="20"/>
      <c r="P471" s="20"/>
      <c r="Q471" s="21"/>
    </row>
    <row r="472" spans="1:17">
      <c r="A472" s="14"/>
      <c r="B472" s="14"/>
      <c r="C472" s="14"/>
      <c r="D472" s="38"/>
      <c r="E472" s="15"/>
      <c r="F472" s="16"/>
      <c r="G472" s="14"/>
      <c r="H472" s="14"/>
      <c r="I472" s="17"/>
      <c r="J472" s="18"/>
      <c r="K472" s="19"/>
      <c r="L472" s="19"/>
      <c r="M472" s="19"/>
      <c r="N472" s="19"/>
      <c r="O472" s="20"/>
      <c r="P472" s="20"/>
      <c r="Q472" s="21"/>
    </row>
    <row r="473" spans="1:17">
      <c r="A473" s="14"/>
      <c r="B473" s="14"/>
      <c r="C473" s="14"/>
      <c r="D473" s="38"/>
      <c r="E473" s="15"/>
      <c r="F473" s="16"/>
      <c r="G473" s="14"/>
      <c r="H473" s="14"/>
      <c r="I473" s="17"/>
      <c r="J473" s="18"/>
      <c r="K473" s="19"/>
      <c r="L473" s="19"/>
      <c r="M473" s="19"/>
      <c r="N473" s="19"/>
      <c r="O473" s="20"/>
      <c r="P473" s="20"/>
      <c r="Q473" s="21"/>
    </row>
    <row r="474" spans="1:17">
      <c r="A474" s="14"/>
      <c r="B474" s="14"/>
      <c r="C474" s="14"/>
      <c r="D474" s="38"/>
      <c r="E474" s="15"/>
      <c r="F474" s="16"/>
      <c r="G474" s="14"/>
      <c r="H474" s="14"/>
      <c r="I474" s="17"/>
      <c r="J474" s="18"/>
      <c r="K474" s="19"/>
      <c r="L474" s="19"/>
      <c r="M474" s="19"/>
      <c r="N474" s="19"/>
      <c r="O474" s="20"/>
      <c r="P474" s="20"/>
      <c r="Q474" s="21"/>
    </row>
    <row r="475" spans="1:17">
      <c r="A475" s="14"/>
      <c r="B475" s="14"/>
      <c r="C475" s="14"/>
      <c r="D475" s="38"/>
      <c r="E475" s="15"/>
      <c r="F475" s="16"/>
      <c r="G475" s="14"/>
      <c r="H475" s="14"/>
      <c r="I475" s="17"/>
      <c r="J475" s="18"/>
      <c r="K475" s="19"/>
      <c r="L475" s="19"/>
      <c r="M475" s="19"/>
      <c r="N475" s="19"/>
      <c r="O475" s="20"/>
      <c r="P475" s="20"/>
      <c r="Q475" s="21"/>
    </row>
    <row r="476" spans="1:17">
      <c r="A476" s="14"/>
      <c r="B476" s="14"/>
      <c r="C476" s="14"/>
      <c r="D476" s="38"/>
      <c r="E476" s="15"/>
      <c r="F476" s="16"/>
      <c r="G476" s="14"/>
      <c r="H476" s="14"/>
      <c r="I476" s="17"/>
      <c r="J476" s="18"/>
      <c r="K476" s="19"/>
      <c r="L476" s="19"/>
      <c r="M476" s="19"/>
      <c r="N476" s="19"/>
      <c r="O476" s="20"/>
      <c r="P476" s="20"/>
      <c r="Q476" s="21"/>
    </row>
    <row r="477" spans="1:17">
      <c r="A477" s="14"/>
      <c r="B477" s="14"/>
      <c r="C477" s="14"/>
      <c r="D477" s="38"/>
      <c r="E477" s="15"/>
      <c r="F477" s="16"/>
      <c r="G477" s="14"/>
      <c r="H477" s="14"/>
      <c r="I477" s="17"/>
      <c r="J477" s="18"/>
      <c r="K477" s="19"/>
      <c r="L477" s="19"/>
      <c r="M477" s="19"/>
      <c r="N477" s="19"/>
      <c r="O477" s="20"/>
      <c r="P477" s="20"/>
      <c r="Q477" s="21"/>
    </row>
    <row r="478" spans="1:17">
      <c r="A478" s="14"/>
      <c r="B478" s="14"/>
      <c r="C478" s="14"/>
      <c r="D478" s="38"/>
      <c r="E478" s="15"/>
      <c r="F478" s="16"/>
      <c r="G478" s="14"/>
      <c r="H478" s="14"/>
      <c r="I478" s="17"/>
      <c r="J478" s="18"/>
      <c r="K478" s="19"/>
      <c r="L478" s="19"/>
      <c r="M478" s="19"/>
      <c r="N478" s="19"/>
      <c r="O478" s="20"/>
      <c r="P478" s="20"/>
      <c r="Q478" s="21"/>
    </row>
    <row r="479" spans="1:17">
      <c r="A479" s="14"/>
      <c r="B479" s="14"/>
      <c r="C479" s="14"/>
      <c r="D479" s="38"/>
      <c r="E479" s="15"/>
      <c r="F479" s="16"/>
      <c r="G479" s="14"/>
      <c r="H479" s="14"/>
      <c r="I479" s="17"/>
      <c r="J479" s="18"/>
      <c r="K479" s="19"/>
      <c r="L479" s="19"/>
      <c r="M479" s="19"/>
      <c r="N479" s="19"/>
      <c r="O479" s="20"/>
      <c r="P479" s="20"/>
      <c r="Q479" s="21"/>
    </row>
    <row r="480" spans="1:17">
      <c r="A480" s="14"/>
      <c r="B480" s="14"/>
      <c r="C480" s="14"/>
      <c r="D480" s="38"/>
      <c r="E480" s="15"/>
      <c r="F480" s="16"/>
      <c r="G480" s="14"/>
      <c r="H480" s="14"/>
      <c r="I480" s="17"/>
      <c r="J480" s="18"/>
      <c r="K480" s="19"/>
      <c r="L480" s="19"/>
      <c r="M480" s="19"/>
      <c r="N480" s="19"/>
      <c r="O480" s="20"/>
      <c r="P480" s="20"/>
      <c r="Q480" s="21"/>
    </row>
    <row r="481" spans="1:17">
      <c r="A481" s="14"/>
      <c r="B481" s="14"/>
      <c r="C481" s="14"/>
      <c r="D481" s="38"/>
      <c r="E481" s="15"/>
      <c r="F481" s="16"/>
      <c r="G481" s="14"/>
      <c r="H481" s="14"/>
      <c r="I481" s="17"/>
      <c r="J481" s="18"/>
      <c r="K481" s="19"/>
      <c r="L481" s="19"/>
      <c r="M481" s="19"/>
      <c r="N481" s="19"/>
      <c r="O481" s="20"/>
      <c r="P481" s="20"/>
      <c r="Q481" s="21"/>
    </row>
    <row r="482" spans="1:17">
      <c r="A482" s="14"/>
      <c r="B482" s="14"/>
      <c r="C482" s="14"/>
      <c r="D482" s="38"/>
      <c r="E482" s="15"/>
      <c r="F482" s="16"/>
      <c r="G482" s="14"/>
      <c r="H482" s="14"/>
      <c r="I482" s="17"/>
      <c r="J482" s="18"/>
      <c r="K482" s="19"/>
      <c r="L482" s="19"/>
      <c r="M482" s="19"/>
      <c r="N482" s="19"/>
      <c r="O482" s="20"/>
      <c r="P482" s="20"/>
      <c r="Q482" s="21"/>
    </row>
    <row r="483" spans="1:17">
      <c r="A483" s="14"/>
      <c r="B483" s="14"/>
      <c r="C483" s="14"/>
      <c r="D483" s="38"/>
      <c r="E483" s="15"/>
      <c r="F483" s="16"/>
      <c r="G483" s="14"/>
      <c r="H483" s="14"/>
      <c r="I483" s="17"/>
      <c r="J483" s="18"/>
      <c r="K483" s="19"/>
      <c r="L483" s="19"/>
      <c r="M483" s="19"/>
      <c r="N483" s="19"/>
      <c r="O483" s="20"/>
      <c r="P483" s="20"/>
      <c r="Q483" s="21"/>
    </row>
    <row r="484" spans="1:17">
      <c r="A484" s="14"/>
      <c r="B484" s="14"/>
      <c r="C484" s="14"/>
      <c r="D484" s="38"/>
      <c r="E484" s="15"/>
      <c r="F484" s="16"/>
      <c r="G484" s="14"/>
      <c r="H484" s="14"/>
      <c r="I484" s="17"/>
      <c r="J484" s="18"/>
      <c r="K484" s="19"/>
      <c r="L484" s="19"/>
      <c r="M484" s="19"/>
      <c r="N484" s="19"/>
      <c r="O484" s="20"/>
      <c r="P484" s="20"/>
      <c r="Q484" s="21"/>
    </row>
    <row r="485" spans="1:17">
      <c r="A485" s="14"/>
      <c r="B485" s="14"/>
      <c r="C485" s="14"/>
      <c r="D485" s="38"/>
      <c r="E485" s="15"/>
      <c r="F485" s="16"/>
      <c r="G485" s="14"/>
      <c r="H485" s="14"/>
      <c r="I485" s="17"/>
      <c r="J485" s="18"/>
      <c r="K485" s="19"/>
      <c r="L485" s="19"/>
      <c r="M485" s="19"/>
      <c r="N485" s="19"/>
      <c r="O485" s="20"/>
      <c r="P485" s="20"/>
      <c r="Q485" s="21"/>
    </row>
    <row r="486" spans="1:17">
      <c r="A486" s="14"/>
      <c r="B486" s="14"/>
      <c r="C486" s="14"/>
      <c r="D486" s="38"/>
      <c r="E486" s="15"/>
      <c r="F486" s="16"/>
      <c r="G486" s="14"/>
      <c r="H486" s="14"/>
      <c r="I486" s="17"/>
      <c r="J486" s="18"/>
      <c r="K486" s="19"/>
      <c r="L486" s="19"/>
      <c r="M486" s="19"/>
      <c r="N486" s="19"/>
      <c r="O486" s="20"/>
      <c r="P486" s="20"/>
      <c r="Q486" s="21"/>
    </row>
    <row r="487" spans="1:17">
      <c r="A487" s="14"/>
      <c r="B487" s="14"/>
      <c r="C487" s="14"/>
      <c r="D487" s="38"/>
      <c r="E487" s="15"/>
      <c r="F487" s="16"/>
      <c r="G487" s="14"/>
      <c r="H487" s="14"/>
      <c r="I487" s="17"/>
      <c r="J487" s="18"/>
      <c r="K487" s="19"/>
      <c r="L487" s="19"/>
      <c r="M487" s="19"/>
      <c r="N487" s="19"/>
      <c r="O487" s="20"/>
      <c r="P487" s="20"/>
      <c r="Q487" s="21"/>
    </row>
    <row r="488" spans="1:17">
      <c r="A488" s="14"/>
      <c r="B488" s="14"/>
      <c r="C488" s="14"/>
      <c r="D488" s="38"/>
      <c r="E488" s="15"/>
      <c r="F488" s="16"/>
      <c r="G488" s="14"/>
      <c r="H488" s="14"/>
      <c r="I488" s="17"/>
      <c r="J488" s="18"/>
      <c r="K488" s="19"/>
      <c r="L488" s="19"/>
      <c r="M488" s="19"/>
      <c r="N488" s="19"/>
      <c r="O488" s="20"/>
      <c r="P488" s="20"/>
      <c r="Q488" s="21"/>
    </row>
    <row r="489" spans="1:17">
      <c r="A489" s="14"/>
      <c r="B489" s="14"/>
      <c r="C489" s="14"/>
      <c r="D489" s="38"/>
      <c r="E489" s="15"/>
      <c r="F489" s="16"/>
      <c r="G489" s="14"/>
      <c r="H489" s="14"/>
      <c r="I489" s="17"/>
      <c r="J489" s="18"/>
      <c r="K489" s="19"/>
      <c r="L489" s="19"/>
      <c r="M489" s="19"/>
      <c r="N489" s="19"/>
      <c r="O489" s="20"/>
      <c r="P489" s="20"/>
      <c r="Q489" s="21"/>
    </row>
    <row r="490" spans="1:17">
      <c r="A490" s="14"/>
      <c r="B490" s="14"/>
      <c r="C490" s="14"/>
      <c r="D490" s="38"/>
      <c r="E490" s="15"/>
      <c r="F490" s="16"/>
      <c r="G490" s="14"/>
      <c r="H490" s="14"/>
      <c r="I490" s="17"/>
      <c r="J490" s="18"/>
      <c r="K490" s="19"/>
      <c r="L490" s="19"/>
      <c r="M490" s="19"/>
      <c r="N490" s="19"/>
      <c r="O490" s="20"/>
      <c r="P490" s="20"/>
      <c r="Q490" s="21"/>
    </row>
    <row r="491" spans="1:17">
      <c r="A491" s="14"/>
      <c r="B491" s="14"/>
      <c r="C491" s="14"/>
      <c r="D491" s="38"/>
      <c r="E491" s="15"/>
      <c r="F491" s="16"/>
      <c r="G491" s="14"/>
      <c r="H491" s="14"/>
      <c r="I491" s="17"/>
      <c r="J491" s="18"/>
      <c r="K491" s="19"/>
      <c r="L491" s="19"/>
      <c r="M491" s="19"/>
      <c r="N491" s="19"/>
      <c r="O491" s="20"/>
      <c r="P491" s="20"/>
      <c r="Q491" s="21"/>
    </row>
    <row r="492" spans="1:17">
      <c r="A492" s="14"/>
      <c r="B492" s="14"/>
      <c r="C492" s="14"/>
      <c r="D492" s="38"/>
      <c r="E492" s="15"/>
      <c r="F492" s="16"/>
      <c r="G492" s="14"/>
      <c r="H492" s="14"/>
      <c r="I492" s="17"/>
      <c r="J492" s="18"/>
      <c r="K492" s="19"/>
      <c r="L492" s="19"/>
      <c r="M492" s="19"/>
      <c r="N492" s="19"/>
      <c r="O492" s="20"/>
      <c r="P492" s="20"/>
      <c r="Q492" s="21"/>
    </row>
    <row r="493" spans="1:17">
      <c r="A493" s="14"/>
      <c r="B493" s="14"/>
      <c r="C493" s="14"/>
      <c r="D493" s="38"/>
      <c r="E493" s="15"/>
      <c r="F493" s="16"/>
      <c r="G493" s="14"/>
      <c r="H493" s="14"/>
      <c r="I493" s="17"/>
      <c r="J493" s="18"/>
      <c r="K493" s="19"/>
      <c r="L493" s="19"/>
      <c r="M493" s="19"/>
      <c r="N493" s="19"/>
      <c r="O493" s="20"/>
      <c r="P493" s="20"/>
      <c r="Q493" s="21"/>
    </row>
    <row r="494" spans="1:17">
      <c r="A494" s="14"/>
      <c r="B494" s="14"/>
      <c r="C494" s="14"/>
      <c r="D494" s="38"/>
      <c r="E494" s="15"/>
      <c r="F494" s="16"/>
      <c r="G494" s="14"/>
      <c r="H494" s="14"/>
      <c r="I494" s="17"/>
      <c r="J494" s="18"/>
      <c r="K494" s="19"/>
      <c r="L494" s="19"/>
      <c r="M494" s="19"/>
      <c r="N494" s="19"/>
      <c r="O494" s="20"/>
      <c r="P494" s="20"/>
      <c r="Q494" s="21"/>
    </row>
    <row r="495" spans="1:17">
      <c r="A495" s="14"/>
      <c r="B495" s="14"/>
      <c r="C495" s="14"/>
      <c r="D495" s="38"/>
      <c r="E495" s="15"/>
      <c r="F495" s="16"/>
      <c r="G495" s="14"/>
      <c r="H495" s="14"/>
      <c r="I495" s="17"/>
      <c r="J495" s="18"/>
      <c r="K495" s="19"/>
      <c r="L495" s="19"/>
      <c r="M495" s="19"/>
      <c r="N495" s="19"/>
      <c r="O495" s="20"/>
      <c r="P495" s="20"/>
      <c r="Q495" s="21"/>
    </row>
    <row r="496" spans="1:17">
      <c r="A496" s="14"/>
      <c r="B496" s="14"/>
      <c r="C496" s="14"/>
      <c r="D496" s="38"/>
      <c r="E496" s="15"/>
      <c r="F496" s="16"/>
      <c r="G496" s="14"/>
      <c r="H496" s="14"/>
      <c r="I496" s="17"/>
      <c r="J496" s="18"/>
      <c r="K496" s="19"/>
      <c r="L496" s="19"/>
      <c r="M496" s="19"/>
      <c r="N496" s="19"/>
      <c r="O496" s="20"/>
      <c r="P496" s="20"/>
      <c r="Q496" s="21"/>
    </row>
    <row r="497" spans="1:17">
      <c r="A497" s="14"/>
      <c r="B497" s="14"/>
      <c r="C497" s="14"/>
      <c r="D497" s="38"/>
      <c r="E497" s="15"/>
      <c r="F497" s="16"/>
      <c r="G497" s="14"/>
      <c r="H497" s="14"/>
      <c r="I497" s="17"/>
      <c r="J497" s="18"/>
      <c r="K497" s="19"/>
      <c r="L497" s="19"/>
      <c r="M497" s="19"/>
      <c r="N497" s="19"/>
      <c r="O497" s="20"/>
      <c r="P497" s="20"/>
      <c r="Q497" s="21"/>
    </row>
    <row r="498" spans="1:17">
      <c r="A498" s="14"/>
      <c r="B498" s="14"/>
      <c r="C498" s="14"/>
      <c r="D498" s="38"/>
      <c r="E498" s="15"/>
      <c r="F498" s="16"/>
      <c r="G498" s="14"/>
      <c r="H498" s="14"/>
      <c r="I498" s="17"/>
      <c r="J498" s="18"/>
      <c r="K498" s="19"/>
      <c r="L498" s="19"/>
      <c r="M498" s="19"/>
      <c r="N498" s="19"/>
      <c r="O498" s="20"/>
      <c r="P498" s="20"/>
      <c r="Q498" s="21"/>
    </row>
    <row r="499" spans="1:17">
      <c r="A499" s="14"/>
      <c r="B499" s="14"/>
      <c r="C499" s="14"/>
      <c r="D499" s="38"/>
      <c r="E499" s="15"/>
      <c r="F499" s="16"/>
      <c r="G499" s="14"/>
      <c r="H499" s="14"/>
      <c r="I499" s="17"/>
      <c r="J499" s="18"/>
      <c r="K499" s="19"/>
      <c r="L499" s="19"/>
      <c r="M499" s="19"/>
      <c r="N499" s="19"/>
      <c r="O499" s="20"/>
      <c r="P499" s="20"/>
      <c r="Q499" s="21"/>
    </row>
    <row r="500" spans="1:17">
      <c r="A500" s="14"/>
      <c r="B500" s="14"/>
      <c r="C500" s="14"/>
      <c r="D500" s="38"/>
      <c r="E500" s="15"/>
      <c r="F500" s="16"/>
      <c r="G500" s="14"/>
      <c r="H500" s="14"/>
      <c r="I500" s="17"/>
      <c r="J500" s="18"/>
      <c r="K500" s="19"/>
      <c r="L500" s="19"/>
      <c r="M500" s="19"/>
      <c r="N500" s="19"/>
      <c r="O500" s="20"/>
      <c r="P500" s="20"/>
      <c r="Q500" s="21"/>
    </row>
    <row r="501" spans="1:17">
      <c r="A501" s="14"/>
      <c r="B501" s="14"/>
      <c r="C501" s="14"/>
      <c r="D501" s="38"/>
      <c r="E501" s="15"/>
      <c r="F501" s="16"/>
      <c r="G501" s="14"/>
      <c r="H501" s="14"/>
      <c r="I501" s="17"/>
      <c r="J501" s="18"/>
      <c r="K501" s="19"/>
      <c r="L501" s="19"/>
      <c r="M501" s="19"/>
      <c r="N501" s="19"/>
      <c r="O501" s="20"/>
      <c r="P501" s="20"/>
      <c r="Q501" s="21"/>
    </row>
    <row r="502" spans="1:17">
      <c r="A502" s="14"/>
      <c r="B502" s="14"/>
      <c r="C502" s="14"/>
      <c r="D502" s="38"/>
      <c r="E502" s="15"/>
      <c r="F502" s="16"/>
      <c r="G502" s="14"/>
      <c r="H502" s="14"/>
      <c r="I502" s="17"/>
      <c r="J502" s="18"/>
      <c r="K502" s="19"/>
      <c r="L502" s="19"/>
      <c r="M502" s="19"/>
      <c r="N502" s="19"/>
      <c r="O502" s="20"/>
      <c r="P502" s="20"/>
      <c r="Q502" s="21"/>
    </row>
    <row r="503" spans="1:17">
      <c r="A503" s="14"/>
      <c r="B503" s="14"/>
      <c r="C503" s="14"/>
      <c r="D503" s="38"/>
      <c r="E503" s="15"/>
      <c r="F503" s="16"/>
      <c r="G503" s="14"/>
      <c r="H503" s="14"/>
      <c r="I503" s="17"/>
      <c r="J503" s="18"/>
      <c r="K503" s="19"/>
      <c r="L503" s="19"/>
      <c r="M503" s="19"/>
      <c r="N503" s="19"/>
      <c r="O503" s="20"/>
      <c r="P503" s="20"/>
      <c r="Q503" s="21"/>
    </row>
    <row r="504" spans="1:17">
      <c r="A504" s="14"/>
      <c r="B504" s="14"/>
      <c r="C504" s="14"/>
      <c r="D504" s="38"/>
      <c r="E504" s="15"/>
      <c r="F504" s="16"/>
      <c r="G504" s="14"/>
      <c r="H504" s="14"/>
      <c r="I504" s="17"/>
      <c r="J504" s="18"/>
      <c r="K504" s="19"/>
      <c r="L504" s="19"/>
      <c r="M504" s="19"/>
      <c r="N504" s="19"/>
      <c r="O504" s="20"/>
      <c r="P504" s="20"/>
      <c r="Q504" s="21"/>
    </row>
    <row r="505" spans="1:17">
      <c r="A505" s="14"/>
      <c r="B505" s="14"/>
      <c r="C505" s="14"/>
      <c r="D505" s="38"/>
      <c r="E505" s="15"/>
      <c r="F505" s="16"/>
      <c r="G505" s="14"/>
      <c r="H505" s="14"/>
      <c r="I505" s="17"/>
      <c r="J505" s="18"/>
      <c r="K505" s="19"/>
      <c r="L505" s="19"/>
      <c r="M505" s="19"/>
      <c r="N505" s="19"/>
      <c r="O505" s="20"/>
      <c r="P505" s="20"/>
      <c r="Q505" s="21"/>
    </row>
    <row r="506" spans="1:17">
      <c r="A506" s="14"/>
      <c r="B506" s="14"/>
      <c r="C506" s="14"/>
      <c r="D506" s="38"/>
      <c r="E506" s="15"/>
      <c r="F506" s="16"/>
      <c r="G506" s="14"/>
      <c r="H506" s="14"/>
      <c r="I506" s="17"/>
      <c r="J506" s="18"/>
      <c r="K506" s="19"/>
      <c r="L506" s="19"/>
      <c r="M506" s="19"/>
      <c r="N506" s="19"/>
      <c r="O506" s="20"/>
      <c r="P506" s="20"/>
      <c r="Q506" s="21"/>
    </row>
    <row r="507" spans="1:17">
      <c r="A507" s="14"/>
      <c r="B507" s="14"/>
      <c r="C507" s="14"/>
      <c r="D507" s="38"/>
      <c r="E507" s="15"/>
      <c r="F507" s="16"/>
      <c r="G507" s="14"/>
      <c r="H507" s="14"/>
      <c r="I507" s="17"/>
      <c r="J507" s="18"/>
      <c r="K507" s="19"/>
      <c r="L507" s="19"/>
      <c r="M507" s="19"/>
      <c r="N507" s="19"/>
      <c r="O507" s="20"/>
      <c r="P507" s="20"/>
      <c r="Q507" s="21"/>
    </row>
    <row r="508" spans="1:17">
      <c r="A508" s="14"/>
      <c r="B508" s="14"/>
      <c r="C508" s="14"/>
      <c r="D508" s="38"/>
      <c r="E508" s="15"/>
      <c r="F508" s="16"/>
      <c r="G508" s="14"/>
      <c r="H508" s="14"/>
      <c r="I508" s="17"/>
      <c r="J508" s="18"/>
      <c r="K508" s="19"/>
      <c r="L508" s="19"/>
      <c r="M508" s="19"/>
      <c r="N508" s="19"/>
      <c r="O508" s="20"/>
      <c r="P508" s="20"/>
      <c r="Q508" s="21"/>
    </row>
    <row r="509" spans="1:17">
      <c r="A509" s="14"/>
      <c r="B509" s="14"/>
      <c r="C509" s="14"/>
      <c r="D509" s="38"/>
      <c r="E509" s="15"/>
      <c r="F509" s="16"/>
      <c r="G509" s="14"/>
      <c r="H509" s="14"/>
      <c r="I509" s="17"/>
      <c r="J509" s="18"/>
      <c r="K509" s="19"/>
      <c r="L509" s="19"/>
      <c r="M509" s="19"/>
      <c r="N509" s="19"/>
      <c r="O509" s="20"/>
      <c r="P509" s="20"/>
      <c r="Q509" s="21"/>
    </row>
    <row r="510" spans="1:17">
      <c r="A510" s="14"/>
      <c r="B510" s="14"/>
      <c r="C510" s="14"/>
      <c r="D510" s="38"/>
      <c r="E510" s="15"/>
      <c r="F510" s="16"/>
      <c r="G510" s="14"/>
      <c r="H510" s="14"/>
      <c r="I510" s="17"/>
      <c r="J510" s="18"/>
      <c r="K510" s="19"/>
      <c r="L510" s="19"/>
      <c r="M510" s="19"/>
      <c r="N510" s="19"/>
      <c r="O510" s="20"/>
      <c r="P510" s="20"/>
      <c r="Q510" s="21"/>
    </row>
    <row r="511" spans="1:17">
      <c r="A511" s="14"/>
      <c r="B511" s="14"/>
      <c r="C511" s="14"/>
      <c r="D511" s="38"/>
      <c r="E511" s="15"/>
      <c r="F511" s="16"/>
      <c r="G511" s="14"/>
      <c r="H511" s="14"/>
      <c r="I511" s="17"/>
      <c r="J511" s="18"/>
      <c r="K511" s="19"/>
      <c r="L511" s="19"/>
      <c r="M511" s="19"/>
      <c r="N511" s="19"/>
      <c r="O511" s="20"/>
      <c r="P511" s="20"/>
      <c r="Q511" s="21"/>
    </row>
    <row r="512" spans="1:17">
      <c r="A512" s="14"/>
      <c r="B512" s="14"/>
      <c r="C512" s="14"/>
      <c r="D512" s="38"/>
      <c r="E512" s="15"/>
      <c r="F512" s="16"/>
      <c r="G512" s="14"/>
      <c r="H512" s="14"/>
      <c r="I512" s="17"/>
      <c r="J512" s="18"/>
      <c r="K512" s="19"/>
      <c r="L512" s="19"/>
      <c r="M512" s="19"/>
      <c r="N512" s="19"/>
      <c r="O512" s="20"/>
      <c r="P512" s="20"/>
      <c r="Q512" s="21"/>
    </row>
    <row r="513" spans="1:17">
      <c r="A513" s="14"/>
      <c r="B513" s="14"/>
      <c r="C513" s="14"/>
      <c r="D513" s="38"/>
      <c r="E513" s="15"/>
      <c r="F513" s="16"/>
      <c r="G513" s="14"/>
      <c r="H513" s="14"/>
      <c r="I513" s="17"/>
      <c r="J513" s="18"/>
      <c r="K513" s="19"/>
      <c r="L513" s="19"/>
      <c r="M513" s="19"/>
      <c r="N513" s="19"/>
      <c r="O513" s="20"/>
      <c r="P513" s="20"/>
      <c r="Q513" s="21"/>
    </row>
    <row r="514" spans="1:17">
      <c r="A514" s="14"/>
      <c r="B514" s="14"/>
      <c r="C514" s="14"/>
      <c r="D514" s="38"/>
      <c r="E514" s="15"/>
      <c r="F514" s="16"/>
      <c r="G514" s="14"/>
      <c r="H514" s="14"/>
      <c r="I514" s="17"/>
      <c r="J514" s="18"/>
      <c r="K514" s="19"/>
      <c r="L514" s="19"/>
      <c r="M514" s="19"/>
      <c r="N514" s="19"/>
      <c r="O514" s="20"/>
      <c r="P514" s="20"/>
      <c r="Q514" s="21"/>
    </row>
    <row r="515" spans="1:17">
      <c r="A515" s="14"/>
      <c r="B515" s="14"/>
      <c r="C515" s="14"/>
      <c r="D515" s="38"/>
      <c r="E515" s="15"/>
      <c r="F515" s="16"/>
      <c r="G515" s="14"/>
      <c r="H515" s="14"/>
      <c r="I515" s="17"/>
      <c r="J515" s="18"/>
      <c r="K515" s="19"/>
      <c r="L515" s="19"/>
      <c r="M515" s="19"/>
      <c r="N515" s="19"/>
      <c r="O515" s="20"/>
      <c r="P515" s="20"/>
      <c r="Q515" s="21"/>
    </row>
    <row r="516" spans="1:17">
      <c r="A516" s="14"/>
      <c r="B516" s="14"/>
      <c r="C516" s="14"/>
      <c r="D516" s="38"/>
      <c r="E516" s="15"/>
      <c r="F516" s="16"/>
      <c r="G516" s="14"/>
      <c r="H516" s="14"/>
      <c r="I516" s="17"/>
      <c r="J516" s="18"/>
      <c r="K516" s="19"/>
      <c r="L516" s="19"/>
      <c r="M516" s="19"/>
      <c r="N516" s="19"/>
      <c r="O516" s="20"/>
      <c r="P516" s="20"/>
      <c r="Q516" s="21"/>
    </row>
    <row r="517" spans="1:17">
      <c r="A517" s="14"/>
      <c r="B517" s="14"/>
      <c r="C517" s="14"/>
      <c r="D517" s="38"/>
      <c r="E517" s="15"/>
      <c r="F517" s="16"/>
      <c r="G517" s="14"/>
      <c r="H517" s="14"/>
      <c r="I517" s="17"/>
      <c r="J517" s="18"/>
      <c r="K517" s="19"/>
      <c r="L517" s="19"/>
      <c r="M517" s="19"/>
      <c r="N517" s="19"/>
      <c r="O517" s="20"/>
      <c r="P517" s="20"/>
      <c r="Q517" s="21"/>
    </row>
    <row r="518" spans="1:17">
      <c r="A518" s="14"/>
      <c r="B518" s="14"/>
      <c r="C518" s="14"/>
      <c r="D518" s="38"/>
      <c r="E518" s="15"/>
      <c r="F518" s="16"/>
      <c r="G518" s="14"/>
      <c r="H518" s="14"/>
      <c r="I518" s="17"/>
      <c r="J518" s="18"/>
      <c r="K518" s="19"/>
      <c r="L518" s="19"/>
      <c r="M518" s="19"/>
      <c r="N518" s="19"/>
      <c r="O518" s="20"/>
      <c r="P518" s="20"/>
      <c r="Q518" s="21"/>
    </row>
    <row r="519" spans="1:17">
      <c r="A519" s="14"/>
      <c r="B519" s="14"/>
      <c r="C519" s="14"/>
      <c r="D519" s="38"/>
      <c r="E519" s="15"/>
      <c r="F519" s="16"/>
      <c r="G519" s="14"/>
      <c r="H519" s="14"/>
      <c r="I519" s="17"/>
      <c r="J519" s="18"/>
      <c r="K519" s="19"/>
      <c r="L519" s="19"/>
      <c r="M519" s="19"/>
      <c r="N519" s="19"/>
      <c r="O519" s="20"/>
      <c r="P519" s="20"/>
      <c r="Q519" s="21"/>
    </row>
    <row r="520" spans="1:17">
      <c r="A520" s="14"/>
      <c r="B520" s="14"/>
      <c r="C520" s="14"/>
      <c r="D520" s="38"/>
      <c r="E520" s="15"/>
      <c r="F520" s="16"/>
      <c r="G520" s="14"/>
      <c r="H520" s="14"/>
      <c r="I520" s="17"/>
      <c r="J520" s="18"/>
      <c r="K520" s="19"/>
      <c r="L520" s="19"/>
      <c r="M520" s="19"/>
      <c r="N520" s="19"/>
      <c r="O520" s="20"/>
      <c r="P520" s="20"/>
      <c r="Q520" s="21"/>
    </row>
    <row r="521" spans="1:17">
      <c r="A521" s="14"/>
      <c r="B521" s="14"/>
      <c r="C521" s="14"/>
      <c r="D521" s="38"/>
      <c r="E521" s="15"/>
      <c r="F521" s="16"/>
      <c r="G521" s="14"/>
      <c r="H521" s="14"/>
      <c r="I521" s="17"/>
      <c r="J521" s="18"/>
      <c r="K521" s="19"/>
      <c r="L521" s="19"/>
      <c r="M521" s="19"/>
      <c r="N521" s="19"/>
      <c r="O521" s="20"/>
      <c r="P521" s="20"/>
      <c r="Q521" s="21"/>
    </row>
    <row r="522" spans="1:17">
      <c r="A522" s="14"/>
      <c r="B522" s="14"/>
      <c r="C522" s="14"/>
      <c r="D522" s="38"/>
      <c r="E522" s="15"/>
      <c r="F522" s="16"/>
      <c r="G522" s="14"/>
      <c r="H522" s="14"/>
      <c r="I522" s="17"/>
      <c r="J522" s="18"/>
      <c r="K522" s="19"/>
      <c r="L522" s="19"/>
      <c r="M522" s="19"/>
      <c r="N522" s="19"/>
      <c r="O522" s="20"/>
      <c r="P522" s="20"/>
      <c r="Q522" s="21"/>
    </row>
    <row r="523" spans="1:17">
      <c r="A523" s="14"/>
      <c r="B523" s="14"/>
      <c r="C523" s="14"/>
      <c r="D523" s="38"/>
      <c r="E523" s="15"/>
      <c r="F523" s="16"/>
      <c r="G523" s="14"/>
      <c r="H523" s="14"/>
      <c r="I523" s="17"/>
      <c r="J523" s="18"/>
      <c r="K523" s="19"/>
      <c r="L523" s="19"/>
      <c r="M523" s="19"/>
      <c r="N523" s="19"/>
      <c r="O523" s="20"/>
      <c r="P523" s="20"/>
      <c r="Q523" s="21"/>
    </row>
    <row r="524" spans="1:17">
      <c r="A524" s="14"/>
      <c r="B524" s="14"/>
      <c r="C524" s="14"/>
      <c r="D524" s="38"/>
      <c r="E524" s="15"/>
      <c r="F524" s="16"/>
      <c r="G524" s="14"/>
      <c r="H524" s="14"/>
      <c r="I524" s="17"/>
      <c r="J524" s="18"/>
      <c r="K524" s="19"/>
      <c r="L524" s="19"/>
      <c r="M524" s="19"/>
      <c r="N524" s="19"/>
      <c r="O524" s="20"/>
      <c r="P524" s="20"/>
      <c r="Q524" s="21"/>
    </row>
    <row r="525" spans="1:17">
      <c r="A525" s="14"/>
      <c r="B525" s="14"/>
      <c r="C525" s="14"/>
      <c r="D525" s="38"/>
      <c r="E525" s="15"/>
      <c r="F525" s="16"/>
      <c r="G525" s="14"/>
      <c r="H525" s="14"/>
      <c r="I525" s="17"/>
      <c r="J525" s="18"/>
      <c r="K525" s="19"/>
      <c r="L525" s="19"/>
      <c r="M525" s="19"/>
      <c r="N525" s="19"/>
      <c r="O525" s="20"/>
      <c r="P525" s="20"/>
      <c r="Q525" s="21"/>
    </row>
    <row r="526" spans="1:17">
      <c r="A526" s="14"/>
      <c r="B526" s="14"/>
      <c r="C526" s="14"/>
      <c r="D526" s="38"/>
      <c r="E526" s="15"/>
      <c r="F526" s="16"/>
      <c r="G526" s="14"/>
      <c r="H526" s="14"/>
      <c r="I526" s="17"/>
      <c r="J526" s="18"/>
      <c r="K526" s="19"/>
      <c r="L526" s="19"/>
      <c r="M526" s="19"/>
      <c r="N526" s="19"/>
      <c r="O526" s="20"/>
      <c r="P526" s="20"/>
      <c r="Q526" s="21"/>
    </row>
    <row r="527" spans="1:17">
      <c r="A527" s="14"/>
      <c r="B527" s="14"/>
      <c r="C527" s="14"/>
      <c r="D527" s="38"/>
      <c r="E527" s="15"/>
      <c r="F527" s="16"/>
      <c r="G527" s="14"/>
      <c r="H527" s="14"/>
      <c r="I527" s="17"/>
      <c r="J527" s="18"/>
      <c r="K527" s="19"/>
      <c r="L527" s="19"/>
      <c r="M527" s="19"/>
      <c r="N527" s="19"/>
      <c r="O527" s="20"/>
      <c r="P527" s="20"/>
      <c r="Q527" s="21"/>
    </row>
    <row r="528" spans="1:17">
      <c r="A528" s="14"/>
      <c r="B528" s="14"/>
      <c r="C528" s="14"/>
      <c r="D528" s="38"/>
      <c r="E528" s="15"/>
      <c r="F528" s="16"/>
      <c r="G528" s="14"/>
      <c r="H528" s="14"/>
      <c r="I528" s="17"/>
      <c r="J528" s="18"/>
      <c r="K528" s="19"/>
      <c r="L528" s="19"/>
      <c r="M528" s="19"/>
      <c r="N528" s="19"/>
      <c r="O528" s="20"/>
      <c r="P528" s="20"/>
      <c r="Q528" s="21"/>
    </row>
    <row r="529" spans="1:17">
      <c r="A529" s="14"/>
      <c r="B529" s="14"/>
      <c r="C529" s="14"/>
      <c r="D529" s="38"/>
      <c r="E529" s="15"/>
      <c r="F529" s="16"/>
      <c r="G529" s="14"/>
      <c r="H529" s="14"/>
      <c r="I529" s="17"/>
      <c r="J529" s="18"/>
      <c r="K529" s="19"/>
      <c r="L529" s="19"/>
      <c r="M529" s="19"/>
      <c r="N529" s="19"/>
      <c r="O529" s="20"/>
      <c r="P529" s="20"/>
      <c r="Q529" s="21"/>
    </row>
    <row r="530" spans="1:17">
      <c r="A530" s="14"/>
      <c r="B530" s="14"/>
      <c r="C530" s="14"/>
      <c r="D530" s="38"/>
      <c r="E530" s="15"/>
      <c r="F530" s="16"/>
      <c r="G530" s="14"/>
      <c r="H530" s="14"/>
      <c r="I530" s="17"/>
      <c r="J530" s="18"/>
      <c r="K530" s="19"/>
      <c r="L530" s="19"/>
      <c r="M530" s="19"/>
      <c r="N530" s="19"/>
      <c r="O530" s="20"/>
      <c r="P530" s="20"/>
      <c r="Q530" s="21"/>
    </row>
    <row r="531" spans="1:17">
      <c r="A531" s="14"/>
      <c r="B531" s="14"/>
      <c r="C531" s="14"/>
      <c r="D531" s="38"/>
      <c r="E531" s="15"/>
      <c r="F531" s="16"/>
      <c r="G531" s="14"/>
      <c r="H531" s="14"/>
      <c r="I531" s="17"/>
      <c r="J531" s="18"/>
      <c r="K531" s="19"/>
      <c r="L531" s="19"/>
      <c r="M531" s="19"/>
      <c r="N531" s="19"/>
      <c r="O531" s="20"/>
      <c r="P531" s="20"/>
      <c r="Q531" s="21"/>
    </row>
    <row r="532" spans="1:17">
      <c r="A532" s="14"/>
      <c r="B532" s="14"/>
      <c r="C532" s="14"/>
      <c r="D532" s="38"/>
      <c r="E532" s="15"/>
      <c r="F532" s="16"/>
      <c r="G532" s="14"/>
      <c r="H532" s="14"/>
      <c r="I532" s="17"/>
      <c r="J532" s="18"/>
      <c r="K532" s="19"/>
      <c r="L532" s="19"/>
      <c r="M532" s="19"/>
      <c r="N532" s="19"/>
      <c r="O532" s="20"/>
      <c r="P532" s="20"/>
      <c r="Q532" s="21"/>
    </row>
    <row r="533" spans="1:17">
      <c r="A533" s="14"/>
      <c r="B533" s="14"/>
      <c r="C533" s="14"/>
      <c r="D533" s="38"/>
      <c r="E533" s="15"/>
      <c r="F533" s="16"/>
      <c r="G533" s="14"/>
      <c r="H533" s="14"/>
      <c r="I533" s="17"/>
      <c r="J533" s="18"/>
      <c r="K533" s="19"/>
      <c r="L533" s="19"/>
      <c r="M533" s="19"/>
      <c r="N533" s="19"/>
      <c r="O533" s="20"/>
      <c r="P533" s="20"/>
      <c r="Q533" s="21"/>
    </row>
    <row r="534" spans="1:17">
      <c r="A534" s="14"/>
      <c r="B534" s="14"/>
      <c r="C534" s="14"/>
      <c r="D534" s="38"/>
      <c r="E534" s="15"/>
      <c r="F534" s="16"/>
      <c r="G534" s="14"/>
      <c r="H534" s="14"/>
      <c r="I534" s="17"/>
      <c r="J534" s="18"/>
      <c r="K534" s="19"/>
      <c r="L534" s="19"/>
      <c r="M534" s="19"/>
      <c r="N534" s="19"/>
      <c r="O534" s="20"/>
      <c r="P534" s="20"/>
      <c r="Q534" s="21"/>
    </row>
    <row r="535" spans="1:17">
      <c r="A535" s="14"/>
      <c r="B535" s="14"/>
      <c r="C535" s="14"/>
      <c r="D535" s="38"/>
      <c r="E535" s="15"/>
      <c r="F535" s="16"/>
      <c r="G535" s="14"/>
      <c r="H535" s="14"/>
      <c r="I535" s="17"/>
      <c r="J535" s="18"/>
      <c r="K535" s="19"/>
      <c r="L535" s="19"/>
      <c r="M535" s="19"/>
      <c r="N535" s="19"/>
      <c r="O535" s="20"/>
      <c r="P535" s="20"/>
      <c r="Q535" s="21"/>
    </row>
    <row r="536" spans="1:17">
      <c r="A536" s="14"/>
      <c r="B536" s="14"/>
      <c r="C536" s="14"/>
      <c r="D536" s="38"/>
      <c r="E536" s="15"/>
      <c r="F536" s="16"/>
      <c r="G536" s="14"/>
      <c r="H536" s="14"/>
      <c r="I536" s="17"/>
      <c r="J536" s="18"/>
      <c r="K536" s="19"/>
      <c r="L536" s="19"/>
      <c r="M536" s="19"/>
      <c r="N536" s="19"/>
      <c r="O536" s="20"/>
      <c r="P536" s="20"/>
      <c r="Q536" s="21"/>
    </row>
    <row r="537" spans="1:17">
      <c r="A537" s="14"/>
      <c r="B537" s="14"/>
      <c r="C537" s="14"/>
      <c r="D537" s="38"/>
      <c r="E537" s="15"/>
      <c r="F537" s="16"/>
      <c r="G537" s="14"/>
      <c r="H537" s="14"/>
      <c r="I537" s="17"/>
      <c r="J537" s="18"/>
      <c r="K537" s="19"/>
      <c r="L537" s="19"/>
      <c r="M537" s="19"/>
      <c r="N537" s="19"/>
      <c r="O537" s="20"/>
      <c r="P537" s="20"/>
      <c r="Q537" s="21"/>
    </row>
    <row r="538" spans="1:17">
      <c r="A538" s="14"/>
      <c r="B538" s="14"/>
      <c r="C538" s="14"/>
      <c r="D538" s="38"/>
      <c r="E538" s="15"/>
      <c r="F538" s="16"/>
      <c r="G538" s="14"/>
      <c r="H538" s="14"/>
      <c r="I538" s="17"/>
      <c r="J538" s="18"/>
      <c r="K538" s="19"/>
      <c r="L538" s="19"/>
      <c r="M538" s="19"/>
      <c r="N538" s="19"/>
      <c r="O538" s="20"/>
      <c r="P538" s="20"/>
      <c r="Q538" s="21"/>
    </row>
    <row r="539" spans="1:17">
      <c r="A539" s="14"/>
      <c r="B539" s="14"/>
      <c r="C539" s="14"/>
      <c r="D539" s="38"/>
      <c r="E539" s="15"/>
      <c r="F539" s="16"/>
      <c r="G539" s="14"/>
      <c r="H539" s="14"/>
      <c r="I539" s="17"/>
      <c r="J539" s="18"/>
      <c r="K539" s="19"/>
      <c r="L539" s="19"/>
      <c r="M539" s="19"/>
      <c r="N539" s="19"/>
      <c r="O539" s="20"/>
      <c r="P539" s="20"/>
      <c r="Q539" s="21"/>
    </row>
    <row r="540" spans="1:17">
      <c r="A540" s="14"/>
      <c r="B540" s="14"/>
      <c r="C540" s="14"/>
      <c r="D540" s="38"/>
      <c r="E540" s="15"/>
      <c r="F540" s="16"/>
      <c r="G540" s="14"/>
      <c r="H540" s="14"/>
      <c r="I540" s="17"/>
      <c r="J540" s="18"/>
      <c r="K540" s="19"/>
      <c r="L540" s="19"/>
      <c r="M540" s="19"/>
      <c r="N540" s="19"/>
      <c r="O540" s="20"/>
      <c r="P540" s="20"/>
      <c r="Q540" s="21"/>
    </row>
    <row r="541" spans="1:17">
      <c r="A541" s="14"/>
      <c r="B541" s="14"/>
      <c r="C541" s="14"/>
      <c r="D541" s="38"/>
      <c r="E541" s="15"/>
      <c r="F541" s="16"/>
      <c r="G541" s="14"/>
      <c r="H541" s="14"/>
      <c r="I541" s="17"/>
      <c r="J541" s="18"/>
      <c r="K541" s="19"/>
      <c r="L541" s="19"/>
      <c r="M541" s="19"/>
      <c r="N541" s="19"/>
      <c r="O541" s="20"/>
      <c r="P541" s="20"/>
      <c r="Q541" s="21"/>
    </row>
    <row r="542" spans="1:17">
      <c r="A542" s="14"/>
      <c r="B542" s="14"/>
      <c r="C542" s="14"/>
      <c r="D542" s="38"/>
      <c r="E542" s="15"/>
      <c r="F542" s="16"/>
      <c r="G542" s="14"/>
      <c r="H542" s="14"/>
      <c r="I542" s="17"/>
      <c r="J542" s="18"/>
      <c r="K542" s="19"/>
      <c r="L542" s="19"/>
      <c r="M542" s="19"/>
      <c r="N542" s="19"/>
      <c r="O542" s="20"/>
      <c r="P542" s="20"/>
      <c r="Q542" s="21"/>
    </row>
    <row r="543" spans="1:17">
      <c r="A543" s="14"/>
      <c r="B543" s="14"/>
      <c r="C543" s="14"/>
      <c r="D543" s="38"/>
      <c r="E543" s="15"/>
      <c r="F543" s="16"/>
      <c r="G543" s="14"/>
      <c r="H543" s="14"/>
      <c r="I543" s="17"/>
      <c r="J543" s="18"/>
      <c r="K543" s="19"/>
      <c r="L543" s="19"/>
      <c r="M543" s="19"/>
      <c r="N543" s="19"/>
      <c r="O543" s="20"/>
      <c r="P543" s="20"/>
      <c r="Q543" s="21"/>
    </row>
    <row r="544" spans="1:17">
      <c r="A544" s="14"/>
      <c r="B544" s="14"/>
      <c r="C544" s="14"/>
      <c r="D544" s="38"/>
      <c r="E544" s="15"/>
      <c r="F544" s="16"/>
      <c r="G544" s="14"/>
      <c r="H544" s="14"/>
      <c r="I544" s="17"/>
      <c r="J544" s="18"/>
      <c r="K544" s="19"/>
      <c r="L544" s="19"/>
      <c r="M544" s="19"/>
      <c r="N544" s="19"/>
      <c r="O544" s="20"/>
      <c r="P544" s="20"/>
      <c r="Q544" s="21"/>
    </row>
    <row r="545" spans="1:17">
      <c r="A545" s="14"/>
      <c r="B545" s="14"/>
      <c r="C545" s="14"/>
      <c r="D545" s="38"/>
      <c r="E545" s="15"/>
      <c r="F545" s="16"/>
      <c r="G545" s="14"/>
      <c r="H545" s="14"/>
      <c r="I545" s="17"/>
      <c r="J545" s="18"/>
      <c r="K545" s="19"/>
      <c r="L545" s="19"/>
      <c r="M545" s="19"/>
      <c r="N545" s="19"/>
      <c r="O545" s="20"/>
      <c r="P545" s="20"/>
      <c r="Q545" s="21"/>
    </row>
    <row r="546" spans="1:17">
      <c r="A546" s="14"/>
      <c r="B546" s="14"/>
      <c r="C546" s="14"/>
      <c r="D546" s="38"/>
      <c r="E546" s="15"/>
      <c r="F546" s="16"/>
      <c r="G546" s="14"/>
      <c r="H546" s="14"/>
      <c r="I546" s="17"/>
      <c r="J546" s="18"/>
      <c r="K546" s="19"/>
      <c r="L546" s="19"/>
      <c r="M546" s="19"/>
      <c r="N546" s="19"/>
      <c r="O546" s="20"/>
      <c r="P546" s="20"/>
      <c r="Q546" s="21"/>
    </row>
    <row r="547" spans="1:17">
      <c r="A547" s="14"/>
      <c r="B547" s="14"/>
      <c r="C547" s="14"/>
      <c r="D547" s="38"/>
      <c r="E547" s="15"/>
      <c r="F547" s="16"/>
      <c r="G547" s="14"/>
      <c r="H547" s="14"/>
      <c r="I547" s="17"/>
      <c r="J547" s="18"/>
      <c r="K547" s="19"/>
      <c r="L547" s="19"/>
      <c r="M547" s="19"/>
      <c r="N547" s="19"/>
      <c r="O547" s="20"/>
      <c r="P547" s="20"/>
      <c r="Q547" s="21"/>
    </row>
    <row r="548" spans="1:17">
      <c r="A548" s="14"/>
      <c r="B548" s="14"/>
      <c r="C548" s="14"/>
      <c r="D548" s="38"/>
      <c r="E548" s="15"/>
      <c r="F548" s="16"/>
      <c r="G548" s="14"/>
      <c r="H548" s="14"/>
      <c r="I548" s="17"/>
      <c r="J548" s="18"/>
      <c r="K548" s="19"/>
      <c r="L548" s="19"/>
      <c r="M548" s="19"/>
      <c r="N548" s="19"/>
      <c r="O548" s="20"/>
      <c r="P548" s="20"/>
      <c r="Q548" s="21"/>
    </row>
    <row r="549" spans="1:17">
      <c r="A549" s="14"/>
      <c r="B549" s="14"/>
      <c r="C549" s="14"/>
      <c r="D549" s="38"/>
      <c r="E549" s="15"/>
      <c r="F549" s="16"/>
      <c r="G549" s="14"/>
      <c r="H549" s="14"/>
      <c r="I549" s="17"/>
      <c r="J549" s="18"/>
      <c r="K549" s="19"/>
      <c r="L549" s="19"/>
      <c r="M549" s="19"/>
      <c r="N549" s="19"/>
      <c r="O549" s="20"/>
      <c r="P549" s="20"/>
      <c r="Q549" s="21"/>
    </row>
    <row r="550" spans="1:17">
      <c r="A550" s="14"/>
      <c r="B550" s="14"/>
      <c r="C550" s="14"/>
      <c r="D550" s="38"/>
      <c r="E550" s="15"/>
      <c r="F550" s="16"/>
      <c r="G550" s="14"/>
      <c r="H550" s="14"/>
      <c r="I550" s="17"/>
      <c r="J550" s="18"/>
      <c r="K550" s="19"/>
      <c r="L550" s="19"/>
      <c r="M550" s="19"/>
      <c r="N550" s="19"/>
      <c r="O550" s="20"/>
      <c r="P550" s="20"/>
      <c r="Q550" s="21"/>
    </row>
    <row r="551" spans="1:17">
      <c r="A551" s="14"/>
      <c r="B551" s="14"/>
      <c r="C551" s="14"/>
      <c r="D551" s="38"/>
      <c r="E551" s="15"/>
      <c r="F551" s="16"/>
      <c r="G551" s="14"/>
      <c r="H551" s="14"/>
      <c r="I551" s="17"/>
      <c r="J551" s="18"/>
      <c r="K551" s="19"/>
      <c r="L551" s="19"/>
      <c r="M551" s="19"/>
      <c r="N551" s="19"/>
      <c r="O551" s="20"/>
      <c r="P551" s="20"/>
      <c r="Q551" s="21"/>
    </row>
    <row r="552" spans="1:17">
      <c r="A552" s="14"/>
      <c r="B552" s="14"/>
      <c r="C552" s="14"/>
      <c r="D552" s="38"/>
      <c r="E552" s="15"/>
      <c r="F552" s="16"/>
      <c r="G552" s="14"/>
      <c r="H552" s="14"/>
      <c r="I552" s="17"/>
      <c r="J552" s="18"/>
      <c r="K552" s="19"/>
      <c r="L552" s="19"/>
      <c r="M552" s="19"/>
      <c r="N552" s="19"/>
      <c r="O552" s="20"/>
      <c r="P552" s="20"/>
      <c r="Q552" s="21"/>
    </row>
    <row r="553" spans="1:17">
      <c r="A553" s="14"/>
      <c r="B553" s="14"/>
      <c r="C553" s="14"/>
      <c r="D553" s="38"/>
      <c r="E553" s="15"/>
      <c r="F553" s="16"/>
      <c r="G553" s="14"/>
      <c r="H553" s="14"/>
      <c r="I553" s="17"/>
      <c r="J553" s="18"/>
      <c r="K553" s="19"/>
      <c r="L553" s="19"/>
      <c r="M553" s="19"/>
      <c r="N553" s="19"/>
      <c r="O553" s="20"/>
      <c r="P553" s="20"/>
      <c r="Q553" s="21"/>
    </row>
    <row r="554" spans="1:17">
      <c r="A554" s="14"/>
      <c r="B554" s="14"/>
      <c r="C554" s="14"/>
      <c r="D554" s="38"/>
      <c r="E554" s="15"/>
      <c r="F554" s="16"/>
      <c r="G554" s="14"/>
      <c r="H554" s="14"/>
      <c r="I554" s="17"/>
      <c r="J554" s="18"/>
      <c r="K554" s="19"/>
      <c r="L554" s="19"/>
      <c r="M554" s="19"/>
      <c r="N554" s="19"/>
      <c r="O554" s="20"/>
      <c r="P554" s="20"/>
      <c r="Q554" s="21"/>
    </row>
    <row r="555" spans="1:17">
      <c r="A555" s="14"/>
      <c r="B555" s="14"/>
      <c r="C555" s="14"/>
      <c r="D555" s="38"/>
      <c r="E555" s="15"/>
      <c r="F555" s="16"/>
      <c r="G555" s="14"/>
      <c r="H555" s="14"/>
      <c r="I555" s="17"/>
      <c r="J555" s="18"/>
      <c r="K555" s="19"/>
      <c r="L555" s="19"/>
      <c r="M555" s="19"/>
      <c r="N555" s="19"/>
      <c r="O555" s="20"/>
      <c r="P555" s="20"/>
      <c r="Q555" s="21"/>
    </row>
    <row r="556" spans="1:17">
      <c r="A556" s="14"/>
      <c r="B556" s="14"/>
      <c r="C556" s="14"/>
      <c r="D556" s="38"/>
      <c r="E556" s="15"/>
      <c r="F556" s="16"/>
      <c r="G556" s="14"/>
      <c r="H556" s="14"/>
      <c r="I556" s="17"/>
      <c r="J556" s="18"/>
      <c r="K556" s="19"/>
      <c r="L556" s="19"/>
      <c r="M556" s="19"/>
      <c r="N556" s="19"/>
      <c r="O556" s="20"/>
      <c r="P556" s="20"/>
      <c r="Q556" s="21"/>
    </row>
    <row r="557" spans="1:17">
      <c r="A557" s="14"/>
      <c r="B557" s="14"/>
      <c r="C557" s="14"/>
      <c r="D557" s="38"/>
      <c r="E557" s="15"/>
      <c r="F557" s="16"/>
      <c r="G557" s="14"/>
      <c r="H557" s="14"/>
      <c r="I557" s="17"/>
      <c r="J557" s="18"/>
      <c r="K557" s="19"/>
      <c r="L557" s="19"/>
      <c r="M557" s="19"/>
      <c r="N557" s="19"/>
      <c r="O557" s="20"/>
      <c r="P557" s="20"/>
      <c r="Q557" s="21"/>
    </row>
    <row r="558" spans="1:17">
      <c r="A558" s="14"/>
      <c r="B558" s="14"/>
      <c r="C558" s="14"/>
      <c r="D558" s="38"/>
      <c r="E558" s="15"/>
      <c r="F558" s="16"/>
      <c r="G558" s="14"/>
      <c r="H558" s="14"/>
      <c r="I558" s="17"/>
      <c r="J558" s="18"/>
      <c r="K558" s="19"/>
      <c r="L558" s="19"/>
      <c r="M558" s="19"/>
      <c r="N558" s="19"/>
      <c r="O558" s="20"/>
      <c r="P558" s="20"/>
      <c r="Q558" s="21"/>
    </row>
    <row r="559" spans="1:17">
      <c r="A559" s="14"/>
      <c r="B559" s="14"/>
      <c r="C559" s="14"/>
      <c r="D559" s="38"/>
      <c r="E559" s="15"/>
      <c r="F559" s="16"/>
      <c r="G559" s="14"/>
      <c r="H559" s="14"/>
      <c r="I559" s="17"/>
      <c r="J559" s="18"/>
      <c r="K559" s="19"/>
      <c r="L559" s="19"/>
      <c r="M559" s="19"/>
      <c r="N559" s="19"/>
      <c r="O559" s="20"/>
      <c r="P559" s="20"/>
      <c r="Q559" s="21"/>
    </row>
    <row r="560" spans="1:17">
      <c r="A560" s="14"/>
      <c r="B560" s="14"/>
      <c r="C560" s="14"/>
      <c r="D560" s="38"/>
      <c r="E560" s="15"/>
      <c r="F560" s="16"/>
      <c r="G560" s="14"/>
      <c r="H560" s="14"/>
      <c r="I560" s="17"/>
      <c r="J560" s="18"/>
      <c r="K560" s="19"/>
      <c r="L560" s="19"/>
      <c r="M560" s="19"/>
      <c r="N560" s="19"/>
      <c r="O560" s="20"/>
      <c r="P560" s="20"/>
      <c r="Q560" s="21"/>
    </row>
    <row r="561" spans="1:17">
      <c r="A561" s="14"/>
      <c r="B561" s="14"/>
      <c r="C561" s="14"/>
      <c r="D561" s="38"/>
      <c r="E561" s="15"/>
      <c r="F561" s="16"/>
      <c r="G561" s="14"/>
      <c r="H561" s="14"/>
      <c r="I561" s="17"/>
      <c r="J561" s="18"/>
      <c r="K561" s="19"/>
      <c r="L561" s="19"/>
      <c r="M561" s="19"/>
      <c r="N561" s="19"/>
      <c r="O561" s="20"/>
      <c r="P561" s="20"/>
      <c r="Q561" s="21"/>
    </row>
    <row r="562" spans="1:17">
      <c r="A562" s="14"/>
      <c r="B562" s="14"/>
      <c r="C562" s="14"/>
      <c r="D562" s="38"/>
      <c r="E562" s="15"/>
      <c r="F562" s="16"/>
      <c r="G562" s="14"/>
      <c r="H562" s="14"/>
      <c r="I562" s="17"/>
      <c r="J562" s="18"/>
      <c r="K562" s="19"/>
      <c r="L562" s="19"/>
      <c r="M562" s="19"/>
      <c r="N562" s="19"/>
      <c r="O562" s="20"/>
      <c r="P562" s="20"/>
      <c r="Q562" s="21"/>
    </row>
    <row r="563" spans="1:17">
      <c r="A563" s="14"/>
      <c r="B563" s="14"/>
      <c r="C563" s="14"/>
      <c r="D563" s="38"/>
      <c r="E563" s="15"/>
      <c r="F563" s="16"/>
      <c r="G563" s="14"/>
      <c r="H563" s="14"/>
      <c r="I563" s="17"/>
      <c r="J563" s="18"/>
      <c r="K563" s="19"/>
      <c r="L563" s="19"/>
      <c r="M563" s="19"/>
      <c r="N563" s="19"/>
      <c r="O563" s="20"/>
      <c r="P563" s="20"/>
      <c r="Q563" s="21"/>
    </row>
    <row r="564" spans="1:17">
      <c r="A564" s="14"/>
      <c r="B564" s="14"/>
      <c r="C564" s="14"/>
      <c r="D564" s="38"/>
      <c r="E564" s="15"/>
      <c r="F564" s="16"/>
      <c r="G564" s="14"/>
      <c r="H564" s="14"/>
      <c r="I564" s="17"/>
      <c r="J564" s="18"/>
      <c r="K564" s="19"/>
      <c r="L564" s="19"/>
      <c r="M564" s="19"/>
      <c r="N564" s="19"/>
      <c r="O564" s="20"/>
      <c r="P564" s="20"/>
      <c r="Q564" s="21"/>
    </row>
    <row r="565" spans="1:17">
      <c r="A565" s="14"/>
      <c r="B565" s="14"/>
      <c r="C565" s="14"/>
      <c r="D565" s="38"/>
      <c r="E565" s="15"/>
      <c r="F565" s="16"/>
      <c r="G565" s="14"/>
      <c r="H565" s="14"/>
      <c r="I565" s="17"/>
      <c r="J565" s="18"/>
      <c r="K565" s="19"/>
      <c r="L565" s="19"/>
      <c r="M565" s="19"/>
      <c r="N565" s="19"/>
      <c r="O565" s="20"/>
      <c r="P565" s="20"/>
      <c r="Q565" s="21"/>
    </row>
    <row r="566" spans="1:17">
      <c r="A566" s="14"/>
      <c r="B566" s="14"/>
      <c r="C566" s="14"/>
      <c r="D566" s="38"/>
      <c r="E566" s="15"/>
      <c r="F566" s="16"/>
      <c r="G566" s="14"/>
      <c r="H566" s="14"/>
      <c r="I566" s="17"/>
      <c r="J566" s="18"/>
      <c r="K566" s="19"/>
      <c r="L566" s="19"/>
      <c r="M566" s="19"/>
      <c r="N566" s="19"/>
      <c r="O566" s="20"/>
      <c r="P566" s="20"/>
      <c r="Q566" s="21"/>
    </row>
    <row r="567" spans="1:17">
      <c r="A567" s="14"/>
      <c r="B567" s="14"/>
      <c r="C567" s="14"/>
      <c r="D567" s="38"/>
      <c r="E567" s="15"/>
      <c r="F567" s="16"/>
      <c r="G567" s="14"/>
      <c r="H567" s="14"/>
      <c r="I567" s="17"/>
      <c r="J567" s="18"/>
      <c r="K567" s="19"/>
      <c r="L567" s="19"/>
      <c r="M567" s="19"/>
      <c r="N567" s="19"/>
      <c r="O567" s="20"/>
      <c r="P567" s="20"/>
      <c r="Q567" s="21"/>
    </row>
    <row r="568" spans="1:17">
      <c r="A568" s="14"/>
      <c r="B568" s="14"/>
      <c r="C568" s="14"/>
      <c r="D568" s="38"/>
      <c r="E568" s="15"/>
      <c r="F568" s="16"/>
      <c r="G568" s="14"/>
      <c r="H568" s="14"/>
      <c r="I568" s="17"/>
      <c r="J568" s="18"/>
      <c r="K568" s="19"/>
      <c r="L568" s="19"/>
      <c r="M568" s="19"/>
      <c r="N568" s="19"/>
      <c r="O568" s="20"/>
      <c r="P568" s="20"/>
      <c r="Q568" s="21"/>
    </row>
    <row r="569" spans="1:17">
      <c r="A569" s="14"/>
      <c r="B569" s="14"/>
      <c r="C569" s="14"/>
      <c r="D569" s="38"/>
      <c r="E569" s="15"/>
      <c r="F569" s="16"/>
      <c r="G569" s="14"/>
      <c r="H569" s="14"/>
      <c r="I569" s="17"/>
      <c r="J569" s="18"/>
      <c r="K569" s="19"/>
      <c r="L569" s="19"/>
      <c r="M569" s="19"/>
      <c r="N569" s="19"/>
      <c r="O569" s="20"/>
      <c r="P569" s="20"/>
      <c r="Q569" s="21"/>
    </row>
    <row r="570" spans="1:17">
      <c r="A570" s="14"/>
      <c r="B570" s="14"/>
      <c r="C570" s="14"/>
      <c r="D570" s="38"/>
      <c r="E570" s="15"/>
      <c r="F570" s="16"/>
      <c r="G570" s="14"/>
      <c r="H570" s="14"/>
      <c r="I570" s="17"/>
      <c r="J570" s="18"/>
      <c r="K570" s="19"/>
      <c r="L570" s="19"/>
      <c r="M570" s="19"/>
      <c r="N570" s="19"/>
      <c r="O570" s="20"/>
      <c r="P570" s="20"/>
      <c r="Q570" s="21"/>
    </row>
    <row r="571" spans="1:17">
      <c r="A571" s="14"/>
      <c r="B571" s="14"/>
      <c r="C571" s="14"/>
      <c r="D571" s="38"/>
      <c r="E571" s="15"/>
      <c r="F571" s="16"/>
      <c r="G571" s="14"/>
      <c r="H571" s="14"/>
      <c r="I571" s="17"/>
      <c r="J571" s="18"/>
      <c r="K571" s="19"/>
      <c r="L571" s="19"/>
      <c r="M571" s="19"/>
      <c r="N571" s="19"/>
      <c r="O571" s="20"/>
      <c r="P571" s="20"/>
      <c r="Q571" s="21"/>
    </row>
    <row r="572" spans="1:17">
      <c r="A572" s="14"/>
      <c r="B572" s="14"/>
      <c r="C572" s="14"/>
      <c r="D572" s="38"/>
      <c r="E572" s="15"/>
      <c r="F572" s="16"/>
      <c r="G572" s="14"/>
      <c r="H572" s="14"/>
      <c r="I572" s="17"/>
      <c r="J572" s="18"/>
      <c r="K572" s="19"/>
      <c r="L572" s="19"/>
      <c r="M572" s="19"/>
      <c r="N572" s="19"/>
      <c r="O572" s="20"/>
      <c r="P572" s="20"/>
      <c r="Q572" s="21"/>
    </row>
    <row r="573" spans="1:17">
      <c r="A573" s="14"/>
      <c r="B573" s="14"/>
      <c r="C573" s="14"/>
      <c r="D573" s="38"/>
      <c r="E573" s="15"/>
      <c r="F573" s="16"/>
      <c r="G573" s="14"/>
      <c r="H573" s="14"/>
      <c r="I573" s="17"/>
      <c r="J573" s="18"/>
      <c r="K573" s="19"/>
      <c r="L573" s="19"/>
      <c r="M573" s="19"/>
      <c r="N573" s="19"/>
      <c r="O573" s="20"/>
      <c r="P573" s="20"/>
      <c r="Q573" s="21"/>
    </row>
    <row r="574" spans="1:17">
      <c r="A574" s="14"/>
      <c r="B574" s="14"/>
      <c r="C574" s="14"/>
      <c r="D574" s="38"/>
      <c r="E574" s="15"/>
      <c r="F574" s="16"/>
      <c r="G574" s="14"/>
      <c r="H574" s="14"/>
      <c r="I574" s="17"/>
      <c r="J574" s="18"/>
      <c r="K574" s="19"/>
      <c r="L574" s="19"/>
      <c r="M574" s="19"/>
      <c r="N574" s="19"/>
      <c r="O574" s="20"/>
      <c r="P574" s="20"/>
      <c r="Q574" s="21"/>
    </row>
    <row r="575" spans="1:17">
      <c r="A575" s="14"/>
      <c r="B575" s="14"/>
      <c r="C575" s="14"/>
      <c r="D575" s="38"/>
      <c r="E575" s="15"/>
      <c r="F575" s="16"/>
      <c r="G575" s="14"/>
      <c r="H575" s="14"/>
      <c r="I575" s="17"/>
      <c r="J575" s="18"/>
      <c r="K575" s="19"/>
      <c r="L575" s="19"/>
      <c r="M575" s="19"/>
      <c r="N575" s="19"/>
      <c r="O575" s="20"/>
      <c r="P575" s="20"/>
      <c r="Q575" s="21"/>
    </row>
    <row r="576" spans="1:17">
      <c r="A576" s="14"/>
      <c r="B576" s="14"/>
      <c r="C576" s="14"/>
      <c r="D576" s="38"/>
      <c r="E576" s="15"/>
      <c r="F576" s="16"/>
      <c r="G576" s="14"/>
      <c r="H576" s="14"/>
      <c r="I576" s="17"/>
      <c r="J576" s="18"/>
      <c r="K576" s="19"/>
      <c r="L576" s="19"/>
      <c r="M576" s="19"/>
      <c r="N576" s="19"/>
      <c r="O576" s="20"/>
      <c r="P576" s="20"/>
      <c r="Q576" s="21"/>
    </row>
    <row r="577" spans="1:17">
      <c r="A577" s="14"/>
      <c r="B577" s="14"/>
      <c r="C577" s="14"/>
      <c r="D577" s="38"/>
      <c r="E577" s="15"/>
      <c r="F577" s="16"/>
      <c r="G577" s="14"/>
      <c r="H577" s="14"/>
      <c r="I577" s="17"/>
      <c r="J577" s="18"/>
      <c r="K577" s="19"/>
      <c r="L577" s="19"/>
      <c r="M577" s="19"/>
      <c r="N577" s="19"/>
      <c r="O577" s="20"/>
      <c r="P577" s="20"/>
      <c r="Q577" s="21"/>
    </row>
    <row r="578" spans="1:17">
      <c r="A578" s="14"/>
      <c r="B578" s="14"/>
      <c r="C578" s="14"/>
      <c r="D578" s="38"/>
      <c r="E578" s="15"/>
      <c r="F578" s="16"/>
      <c r="G578" s="14"/>
      <c r="H578" s="14"/>
      <c r="I578" s="17"/>
      <c r="J578" s="18"/>
      <c r="K578" s="19"/>
      <c r="L578" s="19"/>
      <c r="M578" s="19"/>
      <c r="N578" s="19"/>
      <c r="O578" s="20"/>
      <c r="P578" s="20"/>
      <c r="Q578" s="21"/>
    </row>
    <row r="579" spans="1:17">
      <c r="A579" s="14"/>
      <c r="B579" s="14"/>
      <c r="C579" s="14"/>
      <c r="D579" s="38"/>
      <c r="E579" s="15"/>
      <c r="F579" s="16"/>
      <c r="G579" s="14"/>
      <c r="H579" s="14"/>
      <c r="I579" s="17"/>
      <c r="J579" s="18"/>
      <c r="K579" s="19"/>
      <c r="L579" s="19"/>
      <c r="M579" s="19"/>
      <c r="N579" s="19"/>
      <c r="O579" s="20"/>
      <c r="P579" s="20"/>
      <c r="Q579" s="21"/>
    </row>
    <row r="580" spans="1:17">
      <c r="A580" s="14"/>
      <c r="B580" s="14"/>
      <c r="C580" s="14"/>
      <c r="D580" s="38"/>
      <c r="E580" s="15"/>
      <c r="F580" s="16"/>
      <c r="G580" s="14"/>
      <c r="H580" s="14"/>
      <c r="I580" s="17"/>
      <c r="J580" s="18"/>
      <c r="K580" s="19"/>
      <c r="L580" s="19"/>
      <c r="M580" s="19"/>
      <c r="N580" s="19"/>
      <c r="O580" s="20"/>
      <c r="P580" s="20"/>
      <c r="Q580" s="21"/>
    </row>
    <row r="581" spans="1:17">
      <c r="A581" s="14"/>
      <c r="B581" s="14"/>
      <c r="C581" s="14"/>
      <c r="D581" s="38"/>
      <c r="E581" s="15"/>
      <c r="F581" s="16"/>
      <c r="G581" s="14"/>
      <c r="H581" s="14"/>
      <c r="I581" s="17"/>
      <c r="J581" s="18"/>
      <c r="K581" s="19"/>
      <c r="L581" s="19"/>
      <c r="M581" s="19"/>
      <c r="N581" s="19"/>
      <c r="O581" s="20"/>
      <c r="P581" s="20"/>
      <c r="Q581" s="21"/>
    </row>
    <row r="582" spans="1:17">
      <c r="A582" s="14"/>
      <c r="B582" s="14"/>
      <c r="C582" s="14"/>
      <c r="D582" s="38"/>
      <c r="E582" s="15"/>
      <c r="F582" s="16"/>
      <c r="G582" s="14"/>
      <c r="H582" s="14"/>
      <c r="I582" s="17"/>
      <c r="J582" s="18"/>
      <c r="K582" s="19"/>
      <c r="L582" s="19"/>
      <c r="M582" s="19"/>
      <c r="N582" s="19"/>
      <c r="O582" s="20"/>
      <c r="P582" s="20"/>
      <c r="Q582" s="21"/>
    </row>
    <row r="583" spans="1:17">
      <c r="A583" s="14"/>
      <c r="B583" s="14"/>
      <c r="C583" s="14"/>
      <c r="D583" s="38"/>
      <c r="E583" s="15"/>
      <c r="F583" s="16"/>
      <c r="G583" s="14"/>
      <c r="H583" s="14"/>
      <c r="I583" s="17"/>
      <c r="J583" s="18"/>
      <c r="K583" s="19"/>
      <c r="L583" s="19"/>
      <c r="M583" s="19"/>
      <c r="N583" s="19"/>
      <c r="O583" s="20"/>
      <c r="P583" s="20"/>
      <c r="Q583" s="21"/>
    </row>
    <row r="584" spans="1:17">
      <c r="A584" s="14"/>
      <c r="B584" s="14"/>
      <c r="C584" s="14"/>
      <c r="D584" s="38"/>
      <c r="E584" s="15"/>
      <c r="F584" s="16"/>
      <c r="G584" s="14"/>
      <c r="H584" s="14"/>
      <c r="I584" s="17"/>
      <c r="J584" s="18"/>
      <c r="K584" s="19"/>
      <c r="L584" s="19"/>
      <c r="M584" s="19"/>
      <c r="N584" s="19"/>
      <c r="O584" s="20"/>
      <c r="P584" s="20"/>
      <c r="Q584" s="21"/>
    </row>
    <row r="585" spans="1:17">
      <c r="A585" s="14"/>
      <c r="B585" s="14"/>
      <c r="C585" s="14"/>
      <c r="D585" s="38"/>
      <c r="E585" s="15"/>
      <c r="F585" s="16"/>
      <c r="G585" s="14"/>
      <c r="H585" s="14"/>
      <c r="I585" s="17"/>
      <c r="J585" s="18"/>
      <c r="K585" s="19"/>
      <c r="L585" s="19"/>
      <c r="M585" s="19"/>
      <c r="N585" s="19"/>
      <c r="O585" s="20"/>
      <c r="P585" s="20"/>
      <c r="Q585" s="21"/>
    </row>
    <row r="586" spans="1:17">
      <c r="A586" s="14"/>
      <c r="B586" s="14"/>
      <c r="C586" s="14"/>
      <c r="D586" s="38"/>
      <c r="E586" s="15"/>
      <c r="F586" s="16"/>
      <c r="G586" s="14"/>
      <c r="H586" s="14"/>
      <c r="I586" s="17"/>
      <c r="J586" s="18"/>
      <c r="K586" s="19"/>
      <c r="L586" s="19"/>
      <c r="M586" s="19"/>
      <c r="N586" s="19"/>
      <c r="O586" s="20"/>
      <c r="P586" s="20"/>
      <c r="Q586" s="21"/>
    </row>
    <row r="587" spans="1:17">
      <c r="A587" s="14"/>
      <c r="B587" s="14"/>
      <c r="C587" s="14"/>
      <c r="D587" s="38"/>
      <c r="E587" s="15"/>
      <c r="F587" s="16"/>
      <c r="G587" s="14"/>
      <c r="H587" s="14"/>
      <c r="I587" s="17"/>
      <c r="J587" s="18"/>
      <c r="K587" s="19"/>
      <c r="L587" s="19"/>
      <c r="M587" s="19"/>
      <c r="N587" s="19"/>
      <c r="O587" s="20"/>
      <c r="P587" s="20"/>
      <c r="Q587" s="21"/>
    </row>
    <row r="588" spans="1:17">
      <c r="A588" s="14"/>
      <c r="B588" s="14"/>
      <c r="C588" s="14"/>
      <c r="D588" s="38"/>
      <c r="E588" s="15"/>
      <c r="F588" s="16"/>
      <c r="G588" s="14"/>
      <c r="H588" s="14"/>
      <c r="I588" s="17"/>
      <c r="J588" s="18"/>
      <c r="K588" s="19"/>
      <c r="L588" s="19"/>
      <c r="M588" s="19"/>
      <c r="N588" s="19"/>
      <c r="O588" s="20"/>
      <c r="P588" s="20"/>
      <c r="Q588" s="21"/>
    </row>
    <row r="589" spans="1:17">
      <c r="A589" s="14"/>
      <c r="B589" s="14"/>
      <c r="C589" s="14"/>
      <c r="D589" s="38"/>
      <c r="E589" s="15"/>
      <c r="F589" s="16"/>
      <c r="G589" s="14"/>
      <c r="H589" s="14"/>
      <c r="I589" s="17"/>
      <c r="J589" s="18"/>
      <c r="K589" s="19"/>
      <c r="L589" s="19"/>
      <c r="M589" s="19"/>
      <c r="N589" s="19"/>
      <c r="O589" s="20"/>
      <c r="P589" s="20"/>
      <c r="Q589" s="21"/>
    </row>
    <row r="590" spans="1:17">
      <c r="A590" s="14"/>
      <c r="B590" s="14"/>
      <c r="C590" s="14"/>
      <c r="D590" s="38"/>
      <c r="E590" s="15"/>
      <c r="F590" s="16"/>
      <c r="G590" s="14"/>
      <c r="H590" s="14"/>
      <c r="I590" s="17"/>
      <c r="J590" s="18"/>
      <c r="K590" s="19"/>
      <c r="L590" s="19"/>
      <c r="M590" s="19"/>
      <c r="N590" s="19"/>
      <c r="O590" s="20"/>
      <c r="P590" s="20"/>
      <c r="Q590" s="21"/>
    </row>
    <row r="591" spans="1:17">
      <c r="A591" s="6"/>
      <c r="B591" s="6"/>
      <c r="C591" s="6"/>
      <c r="D591" s="40"/>
      <c r="E591" s="7"/>
      <c r="F591" s="8"/>
      <c r="G591" s="6"/>
      <c r="H591" s="6"/>
      <c r="I591" s="9"/>
      <c r="J591" s="10"/>
      <c r="K591" s="11"/>
      <c r="L591" s="11"/>
      <c r="M591" s="11"/>
      <c r="N591" s="11"/>
      <c r="O591" s="12"/>
      <c r="P591" s="12"/>
      <c r="Q591" s="13"/>
    </row>
    <row r="592" spans="1:17">
      <c r="A592" s="6"/>
      <c r="B592" s="6"/>
      <c r="C592" s="6"/>
      <c r="D592" s="40"/>
      <c r="E592" s="7"/>
      <c r="F592" s="8"/>
      <c r="G592" s="6"/>
      <c r="H592" s="6"/>
      <c r="I592" s="9"/>
      <c r="J592" s="10"/>
      <c r="K592" s="11"/>
      <c r="L592" s="11"/>
      <c r="M592" s="11"/>
      <c r="N592" s="11"/>
      <c r="O592" s="12"/>
      <c r="P592" s="12"/>
      <c r="Q592" s="13"/>
    </row>
    <row r="593" spans="1:17">
      <c r="A593" s="6"/>
      <c r="B593" s="6"/>
      <c r="C593" s="6"/>
      <c r="D593" s="40"/>
      <c r="E593" s="7"/>
      <c r="F593" s="8"/>
      <c r="G593" s="6"/>
      <c r="H593" s="6"/>
      <c r="I593" s="9"/>
      <c r="J593" s="10"/>
      <c r="K593" s="11"/>
      <c r="L593" s="11"/>
      <c r="M593" s="11"/>
      <c r="N593" s="11"/>
      <c r="O593" s="12"/>
      <c r="P593" s="12"/>
      <c r="Q593" s="13"/>
    </row>
    <row r="594" spans="1:17">
      <c r="A594" s="6"/>
      <c r="B594" s="6"/>
      <c r="C594" s="6"/>
      <c r="D594" s="40"/>
      <c r="E594" s="7"/>
      <c r="F594" s="8"/>
      <c r="G594" s="6"/>
      <c r="H594" s="6"/>
      <c r="I594" s="9"/>
      <c r="J594" s="10"/>
      <c r="K594" s="11"/>
      <c r="L594" s="11"/>
      <c r="M594" s="11"/>
      <c r="N594" s="11"/>
      <c r="O594" s="12"/>
      <c r="P594" s="12"/>
      <c r="Q594" s="13"/>
    </row>
  </sheetData>
  <mergeCells count="22">
    <mergeCell ref="A165:Q165"/>
    <mergeCell ref="A1:Q1"/>
    <mergeCell ref="B2:B3"/>
    <mergeCell ref="C2:C3"/>
    <mergeCell ref="D2:D3"/>
    <mergeCell ref="E2:E3"/>
    <mergeCell ref="G2:H2"/>
    <mergeCell ref="J2:J3"/>
    <mergeCell ref="K2:K3"/>
    <mergeCell ref="A4:Q4"/>
    <mergeCell ref="L2:L3"/>
    <mergeCell ref="M2:M3"/>
    <mergeCell ref="N2:N3"/>
    <mergeCell ref="O2:O3"/>
    <mergeCell ref="P2:P3"/>
    <mergeCell ref="F2:F3"/>
    <mergeCell ref="A13:Q13"/>
    <mergeCell ref="A46:Q46"/>
    <mergeCell ref="A71:Q71"/>
    <mergeCell ref="A145:Q145"/>
    <mergeCell ref="Q2:Q3"/>
    <mergeCell ref="A137:Q137"/>
  </mergeCells>
  <phoneticPr fontId="10" type="noConversion"/>
  <hyperlinks>
    <hyperlink ref="O5" r:id="rId1" xr:uid="{BB5052FB-4BFE-4D97-A505-B5251CAC7200}"/>
    <hyperlink ref="O74" r:id="rId2" display="Carolina Demograhy" xr:uid="{BAE3B8DB-F942-4E92-BEEA-1630C408AAC5}"/>
    <hyperlink ref="O75" r:id="rId3" display="Carolina Demograhy" xr:uid="{73446FB8-A014-4D99-9FD1-63D856727721}"/>
    <hyperlink ref="O79" r:id="rId4" location=":~:text=North%20Carolina%20is%20home%20to,as%20approximately%20725%2C000%20military%20veterans." xr:uid="{5E8717F5-9604-4B72-8639-2EB3F46507F6}"/>
    <hyperlink ref="O82" r:id="rId5" location=":~:text=Currently%2C%20only%20one%20university%20is,Science%20with%20a%20Cybersecurity%20Concentration." xr:uid="{1E14FBE9-2288-41B6-BCA3-9B1E458B8B06}"/>
    <hyperlink ref="O84" r:id="rId6" xr:uid="{E4932D6B-DF38-48FC-BC7F-00CEB01F508D}"/>
    <hyperlink ref="O85" r:id="rId7" location=":~:text=Currently%2C%20only%20one%20university%20is,Science%20with%20a%20Cybersecurity%20Concentration." xr:uid="{D9293C4E-400D-4943-B137-271FE8F0CC55}"/>
    <hyperlink ref="O86" r:id="rId8" location=":~:text=Currently%2C%20only%20one%20university%20is,Science%20with%20a%20Cybersecurity%20Concentration." xr:uid="{61485673-39AE-4A5C-B424-6AFC8399881A}"/>
    <hyperlink ref="O88" r:id="rId9" xr:uid="{2E8220C0-63E8-492A-9116-10EDAF71A3E4}"/>
    <hyperlink ref="P88" r:id="rId10" xr:uid="{C3AE9220-D596-473A-88F0-F27BEF3C35AF}"/>
    <hyperlink ref="O89" r:id="rId11" display="https://www.durhamtech.edu/news/60-60-durham-tech-was-pioneer-offering-microelectronics-program" xr:uid="{185C88B2-FCAD-4D44-A7AB-BA7DEE703833}"/>
    <hyperlink ref="P89" r:id="rId12" xr:uid="{4A5E0E87-70D0-435A-8440-0A4788CDC05B}"/>
    <hyperlink ref="Q88" r:id="rId13" xr:uid="{2B7E65B1-B09F-4329-9E4B-70FD1B9D6AF9}"/>
    <hyperlink ref="Q89" r:id="rId14" xr:uid="{C03995A5-D8F0-46BF-AF68-2D40F26FD164}"/>
    <hyperlink ref="O90" r:id="rId15" location="htivrt=splinter&amp;htidocid=ELHcsZ2nTKIAAAAAAAAAAA%3D%3D&amp;fpstate=tldetail" xr:uid="{1E89F37F-7606-47E3-9EAB-111F72CF0965}"/>
    <hyperlink ref="O93" r:id="rId16" location="htivrt=splinter&amp;htidocid=ELHcsZ2nTKIAAAAAAAAAAA%3D%3D&amp;fpstate=tldetail" xr:uid="{65A0FBF9-4075-4011-B50E-D86536D55EC7}"/>
    <hyperlink ref="O96" r:id="rId17" xr:uid="{AA3C89D8-C410-4E67-BDAB-1580B6591E90}"/>
    <hyperlink ref="I5" r:id="rId18" display="NC share of US Elect. Product Mfg GDP" xr:uid="{8A608A39-F45E-4067-AAF2-AE28324C97E8}"/>
    <hyperlink ref="I6" r:id="rId19" display="NC share of US Elect. Product Mfg GDP" xr:uid="{35CEC7AA-3AF9-4F18-B7CB-B6A7F80E31FC}"/>
    <hyperlink ref="I7" r:id="rId20" display="NC share of US Elect. Product Mfg GDP" xr:uid="{2B1F0B0E-9165-48E2-81B0-4452900AC80F}"/>
    <hyperlink ref="I8" r:id="rId21" display="NC share of US Elect. Product Mfg GDP" xr:uid="{289AD681-BA0B-4EEB-AF13-EE4E88995CE6}"/>
    <hyperlink ref="I9" r:id="rId22" display="NC share of US Elect. Product Mfg GDP" xr:uid="{A178009E-30CD-4505-A82E-F23AE669CC7E}"/>
    <hyperlink ref="I11" r:id="rId23" display="NC share of US Elect. Product Mfg GDP" xr:uid="{BB93F48A-8412-417B-A78E-DE7377D85BD4}"/>
    <hyperlink ref="I12" r:id="rId24" xr:uid="{95693BF8-E2BD-4278-A7C8-8D26FEFD8295}"/>
    <hyperlink ref="P5" r:id="rId25" xr:uid="{D9E540A0-1F72-4A18-83EB-5EF2EFE77250}"/>
    <hyperlink ref="O6" r:id="rId26" xr:uid="{D6E9FD8C-3C31-41EB-A32C-E759B082DD3B}"/>
    <hyperlink ref="O7" r:id="rId27" xr:uid="{DF33B02B-0F82-4996-90C0-FE0A18F57B36}"/>
    <hyperlink ref="O8" r:id="rId28" xr:uid="{8F119812-5BFD-4E72-8A6A-349FAF1F9B03}"/>
    <hyperlink ref="O12" r:id="rId29" xr:uid="{BCE160E9-1C86-417F-B184-ADE9090F565C}"/>
    <hyperlink ref="O11" r:id="rId30" xr:uid="{7D1E0236-1964-49CE-95BA-2C5B69473F77}"/>
    <hyperlink ref="O10" r:id="rId31" xr:uid="{10B454E6-59EB-4449-AFBA-3B93FF443286}"/>
    <hyperlink ref="O9" r:id="rId32" xr:uid="{636D7FCC-7AD1-436F-89AD-4F60FAE238C9}"/>
    <hyperlink ref="P12" r:id="rId33" xr:uid="{2EEF1D63-614E-444C-9953-25EB96A3B085}"/>
    <hyperlink ref="P6" r:id="rId34" display="Powering America Institute" xr:uid="{54A87BA1-9B51-4C82-840C-0205073E3788}"/>
    <hyperlink ref="Q6" r:id="rId35" display="UNC Charlotte" xr:uid="{E0901945-1D2E-4412-B7E1-F2EC862A68D8}"/>
    <hyperlink ref="O97" r:id="rId36" display="https://ncsesdata.nsf.gov/profiles/site?method=rankingbysource&amp;ds=herd" xr:uid="{AAA9E95B-BAF4-4A26-8384-ED1ADC9AEBB6}"/>
    <hyperlink ref="P8" r:id="rId37" xr:uid="{3C399620-9EC8-40DA-A20D-54F9DBAFCA79}"/>
    <hyperlink ref="Q8" r:id="rId38" xr:uid="{42017144-F5C4-478E-AD11-F106685A71E4}"/>
    <hyperlink ref="P11" r:id="rId39" xr:uid="{091F48D3-9D5C-4D82-AF3E-1553B2373593}"/>
    <hyperlink ref="O102" r:id="rId40" display="https://ncsesdata.nsf.gov/profiles/site?method=rankingbysource&amp;ds=herd" xr:uid="{311FC2AC-CCD0-40E7-BD6A-2FBFE5A9F4CE}"/>
    <hyperlink ref="O109" r:id="rId41" xr:uid="{A1FF734E-D0D5-4229-8D4D-D97280D91675}"/>
    <hyperlink ref="P109" r:id="rId42" xr:uid="{3573A570-58C6-4875-9D55-490A7F360C10}"/>
    <hyperlink ref="Q109" r:id="rId43" xr:uid="{5819F20B-386B-4AEA-B763-378ACD1727E4}"/>
    <hyperlink ref="O112" r:id="rId44" xr:uid="{AB1418C7-C1DC-470E-A320-DE0DF3A3E135}"/>
    <hyperlink ref="P112" r:id="rId45" xr:uid="{D86C51CD-BF66-4C90-BA0C-00746A32B8D7}"/>
    <hyperlink ref="Q112" r:id="rId46" xr:uid="{4F7F6629-C189-4064-A745-CACF853DD384}"/>
    <hyperlink ref="O48" r:id="rId47" xr:uid="{43740DD0-8268-4B45-904A-03AB07795948}"/>
    <hyperlink ref="P48" r:id="rId48" xr:uid="{F072D593-537A-40F5-87E6-D56138CAA912}"/>
    <hyperlink ref="I47" r:id="rId49" display="NC share of US elect. prod mfg GDP (3.3% +/- 1%)" xr:uid="{76F5C007-CD3A-46B3-B739-17EDB0F11FD8}"/>
    <hyperlink ref="I61" r:id="rId50" display="NC share of US elect. prod mfg GDP (3.3% +/- 1%)" xr:uid="{0D0EB56D-FA93-465B-B1B8-F628797167CE}"/>
    <hyperlink ref="I67" r:id="rId51" display="NC share of US elect. prod mfg GDP (3.3% +/- 1%)" xr:uid="{E886C69A-33DF-4F53-8463-09CA12D0B20F}"/>
    <hyperlink ref="O47" r:id="rId52" display="https://www.commerce.senate.gov/services/files/1201E1CA-73CB-44BB-ADEB-E69634DA9BB9" xr:uid="{FAEFA92E-DE72-40B9-9135-1ABB0F58D295}"/>
    <hyperlink ref="O49" r:id="rId53" xr:uid="{9A621DE3-4428-45DC-A780-DECB03DEECC3}"/>
    <hyperlink ref="P49" r:id="rId54" xr:uid="{798282B5-6532-4292-A3A4-09D77608413E}"/>
    <hyperlink ref="O50" r:id="rId55" display="https://www.commerce.senate.gov/services/files/1201E1CA-73CB-44BB-ADEB-E69634DA9BB9" xr:uid="{38E481AE-BB2D-4E3F-A735-D3F269D0D2E0}"/>
    <hyperlink ref="O67" r:id="rId56" display="https://www.commerce.senate.gov/services/files/1201E1CA-73CB-44BB-ADEB-E69634DA9BB9" xr:uid="{0E9075C5-54A3-4A38-975A-47DBC5D18138}"/>
    <hyperlink ref="O52" r:id="rId57" display="https://www.commerce.senate.gov/services/files/1201E1CA-73CB-44BB-ADEB-E69634DA9BB9" xr:uid="{ECE7EFC8-6F12-48B4-89FC-52C95A2D8296}"/>
    <hyperlink ref="O53" r:id="rId58" display="https://www.commerce.senate.gov/services/files/1201E1CA-73CB-44BB-ADEB-E69634DA9BB9" xr:uid="{4EF753FA-BCA9-4877-9E7B-047327E556F0}"/>
    <hyperlink ref="P53" r:id="rId59" xr:uid="{6AAED2A6-5F3C-421E-B9FA-52A17D1D9642}"/>
    <hyperlink ref="O54" r:id="rId60" xr:uid="{877B7356-A3BB-4DF5-ADAA-B75D90826F63}"/>
    <hyperlink ref="P54" r:id="rId61" xr:uid="{A81EB926-FC76-4FF7-8AF2-22707C602C49}"/>
    <hyperlink ref="O55" r:id="rId62" xr:uid="{B12A7B43-1B69-4BEF-8F95-91D2E79B7179}"/>
    <hyperlink ref="O56" r:id="rId63" xr:uid="{77A6C0A0-D273-43A1-BD3B-A8A11C5E1301}"/>
    <hyperlink ref="O57" r:id="rId64" display="https://www.commerce.senate.gov/services/files/1201E1CA-73CB-44BB-ADEB-E69634DA9BB9" xr:uid="{0F6EA82A-2BCD-4DC8-8F96-DD4FBB857917}"/>
    <hyperlink ref="O58" r:id="rId65" display="https://www.commerce.senate.gov/services/files/1201E1CA-73CB-44BB-ADEB-E69634DA9BB9" xr:uid="{D6D60F1F-86D1-4D64-952A-0B008BD0B1F5}"/>
    <hyperlink ref="O59" r:id="rId66" display="https://www.commerce.senate.gov/services/files/1201E1CA-73CB-44BB-ADEB-E69634DA9BB9" xr:uid="{2C920F0D-FE2A-42AE-B50B-B7D10A534D65}"/>
    <hyperlink ref="O60" r:id="rId67" display="https://www.commerce.senate.gov/services/files/1201E1CA-73CB-44BB-ADEB-E69634DA9BB9" xr:uid="{94CE916B-4663-4A1D-8ADB-C1131DB6EB99}"/>
    <hyperlink ref="O61" r:id="rId68" xr:uid="{CDC72A63-1C46-4525-A54D-68C3DB19A297}"/>
    <hyperlink ref="O62" r:id="rId69" display="https://www.commerce.senate.gov/services/files/1201E1CA-73CB-44BB-ADEB-E69634DA9BB9" xr:uid="{D1201E9A-C196-4A22-B5FF-4D19E93D1983}"/>
    <hyperlink ref="O63" r:id="rId70" display="https://www.commerce.senate.gov/services/files/1201E1CA-73CB-44BB-ADEB-E69634DA9BB9" xr:uid="{75B8CB96-B237-48C1-A7AB-2FD5E171F835}"/>
    <hyperlink ref="O64" r:id="rId71" display="https://www.commerce.senate.gov/services/files/1201E1CA-73CB-44BB-ADEB-E69634DA9BB9" xr:uid="{F727CA02-FC77-41C3-97E1-73AB22F1C077}"/>
    <hyperlink ref="O65" r:id="rId72" display="https://www.commerce.senate.gov/services/files/1201E1CA-73CB-44BB-ADEB-E69634DA9BB9" xr:uid="{2A55327E-8A0D-42FA-8BA9-9EB3AAFFC580}"/>
    <hyperlink ref="O66" r:id="rId73" xr:uid="{239514A4-58A6-43BE-9184-78345F9CBD90}"/>
    <hyperlink ref="P66" r:id="rId74" location=":~:text=We%20occasionally%20use%20the%20definition,rural%20using%202020%20Census%20data" xr:uid="{5BA02934-5EBE-4BD6-9924-710C01BF10A0}"/>
    <hyperlink ref="O68" r:id="rId75" display="https://www.commerce.senate.gov/services/files/1201E1CA-73CB-44BB-ADEB-E69634DA9BB9" xr:uid="{A80F4089-5FB7-46B1-A581-D401567A034F}"/>
    <hyperlink ref="P68" r:id="rId76" location=":~:text=We%20occasionally%20use%20the%20definition,rural%20using%202020%20Census%20data" xr:uid="{CFC13FA3-D69F-4E0E-BAD0-369C426D8A17}"/>
    <hyperlink ref="O69" r:id="rId77" xr:uid="{23D22B3A-8E0B-450F-8E33-3609205EE058}"/>
    <hyperlink ref="P69" r:id="rId78" location=":~:text=We%20occasionally%20use%20the%20definition,rural%20using%202020%20Census%20data" xr:uid="{A470CFC3-98C5-4B8A-A68B-CA56CF4122C2}"/>
    <hyperlink ref="O70" r:id="rId79" display="https://www.commerce.senate.gov/services/files/1201E1CA-73CB-44BB-ADEB-E69634DA9BB9" xr:uid="{6356BD7E-FFEE-45BD-8169-323316AD1385}"/>
    <hyperlink ref="O72" r:id="rId80" display="https://www.commerce.senate.gov/services/files/1201E1CA-73CB-44BB-ADEB-E69634DA9BB9" xr:uid="{D4E92ADB-A969-4F69-88B4-4CFF065F31B2}"/>
    <hyperlink ref="O73" r:id="rId81" display="https://www.commerce.senate.gov/services/files/1201E1CA-73CB-44BB-ADEB-E69634DA9BB9" xr:uid="{328BDCBB-E4C4-400B-8439-50754DA17286}"/>
    <hyperlink ref="P74" r:id="rId82" display="https://www.commerce.senate.gov/services/files/1201E1CA-73CB-44BB-ADEB-E69634DA9BB9" xr:uid="{C7BB7A4B-A9A3-4890-B918-C91695A78E78}"/>
    <hyperlink ref="O77" r:id="rId83" display="https://www.commerce.senate.gov/services/files/1201E1CA-73CB-44BB-ADEB-E69634DA9BB9" xr:uid="{9E635F12-C6DF-4C2E-B7CD-210D46A1574A}"/>
    <hyperlink ref="O78" r:id="rId84" display="https://www.commerce.senate.gov/services/files/1201E1CA-73CB-44BB-ADEB-E69634DA9BB9" xr:uid="{F4DB209D-7D0C-4C3F-AFD4-5CC057272B15}"/>
    <hyperlink ref="O80" r:id="rId85" display="https://www.commerce.senate.gov/services/files/1201E1CA-73CB-44BB-ADEB-E69634DA9BB9" xr:uid="{ED9F719B-1C2A-416B-9F36-DED62B266AB0}"/>
    <hyperlink ref="O81" r:id="rId86" display="https://www.commerce.senate.gov/services/files/1201E1CA-73CB-44BB-ADEB-E69634DA9BB9" xr:uid="{7E61AA2D-62B7-4A19-A9DE-F643A96255C2}"/>
    <hyperlink ref="P82" r:id="rId87" display="https://www.commerce.senate.gov/services/files/1201E1CA-73CB-44BB-ADEB-E69634DA9BB9" xr:uid="{6565686C-E20C-4273-997D-76289E79DCA6}"/>
    <hyperlink ref="O83" r:id="rId88" display="https://www.commerce.senate.gov/services/files/1201E1CA-73CB-44BB-ADEB-E69634DA9BB9" xr:uid="{F9CCA63D-91D6-4E48-AB18-8AD5AB7BE118}"/>
    <hyperlink ref="P85" r:id="rId89" display="https://www.commerce.senate.gov/services/files/1201E1CA-73CB-44BB-ADEB-E69634DA9BB9" xr:uid="{FD892443-BB39-4D52-BF09-63FE674370F6}"/>
    <hyperlink ref="P86" r:id="rId90" display="https://www.commerce.senate.gov/services/files/1201E1CA-73CB-44BB-ADEB-E69634DA9BB9" xr:uid="{29374B11-C9C3-46F1-A34C-C66124CE4073}"/>
    <hyperlink ref="O87" r:id="rId91" display="https://www.commerce.senate.gov/services/files/1201E1CA-73CB-44BB-ADEB-E69634DA9BB9" xr:uid="{D6BD4702-5C31-425F-B847-D4F95BCF85FC}"/>
    <hyperlink ref="O91" r:id="rId92" display="https://www.commerce.senate.gov/services/files/1201E1CA-73CB-44BB-ADEB-E69634DA9BB9" xr:uid="{376A5A2B-8848-4C25-8F82-46CDB5AF0F15}"/>
    <hyperlink ref="P90" r:id="rId93" display="https://www.commerce.senate.gov/services/files/1201E1CA-73CB-44BB-ADEB-E69634DA9BB9" xr:uid="{C11C9FCF-068D-4134-9FCD-F04EAE936D80}"/>
    <hyperlink ref="O92" r:id="rId94" display="https://www.commerce.senate.gov/services/files/1201E1CA-73CB-44BB-ADEB-E69634DA9BB9" xr:uid="{7BA36222-2EC5-49D6-B5B9-45F4D646B7A6}"/>
    <hyperlink ref="O94" r:id="rId95" display="https://www.commerce.senate.gov/services/files/1201E1CA-73CB-44BB-ADEB-E69634DA9BB9" xr:uid="{35550E4C-57A3-446E-B575-AC2B0F456C92}"/>
    <hyperlink ref="I151" r:id="rId96" xr:uid="{9BD6575D-93E5-4083-8B63-A3B068089A9F}"/>
    <hyperlink ref="P154" r:id="rId97" xr:uid="{2EF52F4D-DD03-4C99-97FF-51698E7C928C}"/>
    <hyperlink ref="I158" r:id="rId98" location=":~:text=Statewide%2C%203%25%20of%20the%20population,state%20and%20county%20population%20data." xr:uid="{E1967247-4745-4C11-8EDE-CE391D83E0FA}"/>
    <hyperlink ref="Q12" r:id="rId99" xr:uid="{02554847-0FD0-4860-9416-655A9A35FDD4}"/>
    <hyperlink ref="I167" r:id="rId100" display="https://apps.bea.gov/itable/index.html?appid=70&amp;stepnum=40&amp;Major_Area=3&amp;State=0&amp;Area=XX&amp;TableId=505&amp;Statistic=19&amp;Year=2021&amp;YearBegin=-1&amp;Year_End=-1&amp;Unit_Of_Measure=Levels&amp;Rank=1&amp;Drill=1&amp;nRange=5&amp;AppId=70" xr:uid="{415527D0-152B-4EEA-826A-78EB12F75F33}"/>
    <hyperlink ref="I168" r:id="rId101" display="https://apps.bea.gov/itable/index.html?appid=70&amp;stepnum=40&amp;Major_Area=3&amp;State=0&amp;Area=XX&amp;TableId=505&amp;Statistic=19&amp;Year=2021&amp;YearBegin=-1&amp;Year_End=-1&amp;Unit_Of_Measure=Levels&amp;Rank=1&amp;Drill=1&amp;nRange=5&amp;AppId=70" xr:uid="{D3C47B0B-2EA1-47F3-83F7-E3B40BBB55A5}"/>
    <hyperlink ref="I169" r:id="rId102" display="https://apps.bea.gov/itable/index.html?appid=70&amp;stepnum=40&amp;Major_Area=3&amp;State=0&amp;Area=XX&amp;TableId=505&amp;Statistic=19&amp;Year=2021&amp;YearBegin=-1&amp;Year_End=-1&amp;Unit_Of_Measure=Levels&amp;Rank=1&amp;Drill=1&amp;nRange=5&amp;AppId=70" xr:uid="{F3762CD2-5541-4E4E-958E-86763310BC6E}"/>
    <hyperlink ref="I173" r:id="rId103" display="https://apps.bea.gov/itable/index.html?appid=70&amp;stepnum=40&amp;Major_Area=3&amp;State=0&amp;Area=XX&amp;TableId=505&amp;Statistic=19&amp;Year=2021&amp;YearBegin=-1&amp;Year_End=-1&amp;Unit_Of_Measure=Levels&amp;Rank=1&amp;Drill=1&amp;nRange=5&amp;AppId=70" xr:uid="{8BBA67F4-9C98-4731-9A7F-9FB8148108A8}"/>
    <hyperlink ref="I174" r:id="rId104" display="https://apps.bea.gov/itable/index.html?appid=70&amp;stepnum=40&amp;Major_Area=3&amp;State=0&amp;Area=XX&amp;TableId=505&amp;Statistic=19&amp;Year=2021&amp;YearBegin=-1&amp;Year_End=-1&amp;Unit_Of_Measure=Levels&amp;Rank=1&amp;Drill=1&amp;nRange=5&amp;AppId=70" xr:uid="{07E7B1CE-FB0D-4B32-81E1-FD09A4218067}"/>
    <hyperlink ref="I175" r:id="rId105" display="https://apps.bea.gov/itable/index.html?appid=70&amp;stepnum=40&amp;Major_Area=3&amp;State=0&amp;Area=XX&amp;TableId=505&amp;Statistic=19&amp;Year=2021&amp;YearBegin=-1&amp;Year_End=-1&amp;Unit_Of_Measure=Levels&amp;Rank=1&amp;Drill=1&amp;nRange=5&amp;AppId=70" xr:uid="{D3CCEE0A-FE95-4CDA-A4AD-71B4065ED395}"/>
    <hyperlink ref="I178" r:id="rId106" display="https://apps.bea.gov/itable/index.html?appid=70&amp;stepnum=40&amp;Major_Area=3&amp;State=0&amp;Area=XX&amp;TableId=505&amp;Statistic=19&amp;Year=2021&amp;YearBegin=-1&amp;Year_End=-1&amp;Unit_Of_Measure=Levels&amp;Rank=1&amp;Drill=1&amp;nRange=5&amp;AppId=70" xr:uid="{FE451F3A-6089-475F-97B9-A5CE1FD959E4}"/>
    <hyperlink ref="I179" r:id="rId107" display="https://apps.bea.gov/itable/index.html?appid=70&amp;stepnum=40&amp;Major_Area=3&amp;State=0&amp;Area=XX&amp;TableId=505&amp;Statistic=19&amp;Year=2021&amp;YearBegin=-1&amp;Year_End=-1&amp;Unit_Of_Measure=Levels&amp;Rank=1&amp;Drill=1&amp;nRange=5&amp;AppId=70" xr:uid="{F09DAC0C-8781-48E9-8F12-93E987DF7DC9}"/>
    <hyperlink ref="I181" r:id="rId108" display="https://apps.bea.gov/itable/index.html?appid=70&amp;stepnum=40&amp;Major_Area=3&amp;State=0&amp;Area=XX&amp;TableId=505&amp;Statistic=19&amp;Year=2021&amp;YearBegin=-1&amp;Year_End=-1&amp;Unit_Of_Measure=Levels&amp;Rank=1&amp;Drill=1&amp;nRange=5&amp;AppId=70" xr:uid="{D0AEFFE9-C45A-4A9A-B123-1E3F6AA43A4B}"/>
    <hyperlink ref="P182" r:id="rId109" xr:uid="{9E82669C-371B-41BE-A6D2-D8864220CF2A}"/>
    <hyperlink ref="I187" r:id="rId110" display="https://apps.bea.gov/itable/index.html?appid=70&amp;stepnum=40&amp;Major_Area=3&amp;State=0&amp;Area=XX&amp;TableId=505&amp;Statistic=19&amp;Year=2021&amp;YearBegin=-1&amp;Year_End=-1&amp;Unit_Of_Measure=Levels&amp;Rank=1&amp;Drill=1&amp;nRange=5&amp;AppId=70" xr:uid="{A2BC4455-9D13-44CB-B752-90064805AF44}"/>
    <hyperlink ref="I153" r:id="rId111" xr:uid="{BCBAA12E-5487-484E-982F-1C66D8A319C1}"/>
    <hyperlink ref="I154" r:id="rId112" xr:uid="{2FBAF886-A139-4272-9DD6-1404B5115CDF}"/>
    <hyperlink ref="I157" r:id="rId113" xr:uid="{C5A8722B-B14F-4B28-8CA0-2DEC626B72E7}"/>
    <hyperlink ref="I72" r:id="rId114" xr:uid="{63D30A5A-FDD7-49E1-A16C-9D964AF0F104}"/>
    <hyperlink ref="I172" r:id="rId115" display="https://apps.bea.gov/itable/index.html?appid=70&amp;stepnum=40&amp;Major_Area=3&amp;State=0&amp;Area=XX&amp;TableId=505&amp;Statistic=19&amp;Year=2021&amp;YearBegin=-1&amp;Year_End=-1&amp;Unit_Of_Measure=Levels&amp;Rank=1&amp;Drill=1&amp;nRange=5&amp;AppId=70" xr:uid="{EFAB1386-D144-4D20-984A-55A9C0471E14}"/>
    <hyperlink ref="I183" r:id="rId116" display="https://apps.bea.gov/itable/index.html?appid=70&amp;stepnum=40&amp;Major_Area=3&amp;State=0&amp;Area=XX&amp;TableId=505&amp;Statistic=19&amp;Year=2021&amp;YearBegin=-1&amp;Year_End=-1&amp;Unit_Of_Measure=Levels&amp;Rank=1&amp;Drill=1&amp;nRange=5&amp;AppId=70" xr:uid="{B5B8CAD8-88E4-4EB9-A65B-1C140B41291E}"/>
    <hyperlink ref="I184" r:id="rId117" display="https://apps.bea.gov/itable/index.html?appid=70&amp;stepnum=40&amp;Major_Area=3&amp;State=0&amp;Area=XX&amp;TableId=505&amp;Statistic=19&amp;Year=2021&amp;YearBegin=-1&amp;Year_End=-1&amp;Unit_Of_Measure=Levels&amp;Rank=1&amp;Drill=1&amp;nRange=5&amp;AppId=70" xr:uid="{6D0D59CE-5C20-4BAD-863B-A600A2B211FB}"/>
    <hyperlink ref="I185" r:id="rId118" display="https://apps.bea.gov/itable/index.html?appid=70&amp;stepnum=40&amp;Major_Area=3&amp;State=0&amp;Area=XX&amp;TableId=505&amp;Statistic=19&amp;Year=2021&amp;YearBegin=-1&amp;Year_End=-1&amp;Unit_Of_Measure=Levels&amp;Rank=1&amp;Drill=1&amp;nRange=5&amp;AppId=70" xr:uid="{6CA068C7-D4AF-4643-A6B1-4147C3D59DFB}"/>
    <hyperlink ref="I176" r:id="rId119" display="https://apps.bea.gov/itable/index.html?appid=70&amp;stepnum=40&amp;Major_Area=3&amp;State=0&amp;Area=XX&amp;TableId=505&amp;Statistic=19&amp;Year=2021&amp;YearBegin=-1&amp;Year_End=-1&amp;Unit_Of_Measure=Levels&amp;Rank=1&amp;Drill=1&amp;nRange=5&amp;AppId=70" xr:uid="{9F0B9EF1-97B7-4959-A99F-34D55EB6614C}"/>
    <hyperlink ref="I177" r:id="rId120" display="https://apps.bea.gov/itable/index.html?appid=70&amp;stepnum=40&amp;Major_Area=3&amp;State=0&amp;Area=XX&amp;TableId=505&amp;Statistic=19&amp;Year=2021&amp;YearBegin=-1&amp;Year_End=-1&amp;Unit_Of_Measure=Levels&amp;Rank=1&amp;Drill=1&amp;nRange=5&amp;AppId=70" xr:uid="{EE44588D-16A5-42C9-8D87-61A5DF9E93D5}"/>
    <hyperlink ref="I14" r:id="rId121" xr:uid="{C08A8702-437E-4FA1-BA53-5E61E31BF37F}"/>
    <hyperlink ref="I15:I43" r:id="rId122" display="NSF" xr:uid="{12915144-D0F4-4E0C-9C8F-A51C0512D61D}"/>
    <hyperlink ref="Q168" r:id="rId123" xr:uid="{9E877DCD-9E45-42C3-AA5E-8484CE07674E}"/>
  </hyperlinks>
  <pageMargins left="0.7" right="0.7" top="0.75" bottom="0.75" header="0.3" footer="0.3"/>
  <pageSetup orientation="portrait" r:id="rId12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26370-1D7D-4750-AC98-592C7828621A}">
  <dimension ref="A1:H56"/>
  <sheetViews>
    <sheetView workbookViewId="0">
      <pane ySplit="3" topLeftCell="A4" activePane="bottomLeft" state="frozen"/>
      <selection pane="bottomLeft" activeCell="C11" sqref="C11"/>
    </sheetView>
  </sheetViews>
  <sheetFormatPr defaultRowHeight="15"/>
  <cols>
    <col min="1" max="1" width="53" customWidth="1"/>
    <col min="2" max="2" width="14.28515625" bestFit="1" customWidth="1"/>
    <col min="5" max="5" width="16.7109375" bestFit="1" customWidth="1"/>
    <col min="6" max="6" width="16.140625" bestFit="1" customWidth="1"/>
    <col min="7" max="7" width="23.140625" bestFit="1" customWidth="1"/>
    <col min="8" max="8" width="18.42578125" bestFit="1" customWidth="1"/>
  </cols>
  <sheetData>
    <row r="1" spans="1:8">
      <c r="A1" s="48"/>
      <c r="B1" s="48" t="s">
        <v>701</v>
      </c>
      <c r="C1" s="44" t="s">
        <v>702</v>
      </c>
      <c r="D1" s="44" t="s">
        <v>702</v>
      </c>
      <c r="E1" s="44" t="s">
        <v>702</v>
      </c>
      <c r="F1" s="44" t="s">
        <v>702</v>
      </c>
      <c r="G1" s="44" t="s">
        <v>702</v>
      </c>
      <c r="H1" s="45" t="s">
        <v>702</v>
      </c>
    </row>
    <row r="2" spans="1:8" ht="15.75">
      <c r="A2" s="85" t="s">
        <v>702</v>
      </c>
      <c r="B2" s="54" t="s">
        <v>702</v>
      </c>
      <c r="C2" s="93" t="s">
        <v>703</v>
      </c>
      <c r="D2" s="94"/>
      <c r="E2" s="54" t="s">
        <v>702</v>
      </c>
      <c r="F2" s="54" t="s">
        <v>702</v>
      </c>
      <c r="G2" s="54" t="s">
        <v>702</v>
      </c>
      <c r="H2" s="55" t="s">
        <v>702</v>
      </c>
    </row>
    <row r="3" spans="1:8" ht="15.75">
      <c r="A3" s="46" t="s">
        <v>704</v>
      </c>
      <c r="B3" s="47" t="s">
        <v>705</v>
      </c>
      <c r="C3" s="47" t="s">
        <v>15</v>
      </c>
      <c r="D3" s="47" t="s">
        <v>16</v>
      </c>
      <c r="E3" s="47" t="s">
        <v>706</v>
      </c>
      <c r="F3" s="47" t="s">
        <v>707</v>
      </c>
      <c r="G3" s="47" t="s">
        <v>708</v>
      </c>
      <c r="H3" s="83" t="s">
        <v>709</v>
      </c>
    </row>
    <row r="4" spans="1:8" ht="30">
      <c r="A4" s="49" t="s">
        <v>292</v>
      </c>
      <c r="B4" s="50">
        <f>INDEX(Full_List!F$5:F$187,MATCH($A4,Full_List!$C$5:$C$187,0))</f>
        <v>81003</v>
      </c>
      <c r="C4" s="50">
        <f>INDEX(Full_List!G$5:G$187,MATCH($A4,Full_List!$C$5:$C$187,0))</f>
        <v>2430</v>
      </c>
      <c r="D4" s="50">
        <f>INDEX(Full_List!H$5:H$187,MATCH($A4,Full_List!$C$5:$C$187,0))</f>
        <v>3645</v>
      </c>
      <c r="E4" s="1" t="str">
        <f>INDEX(Full_List!D$5:D$187,MATCH($A4,Full_List!$C$5:$C$187,0))</f>
        <v>Spending</v>
      </c>
      <c r="F4" s="1" t="str">
        <f>INDEX(Full_List!E$5:E$187,MATCH($A4,Full_List!$C$5:$C$187,0))</f>
        <v>Discretionary</v>
      </c>
      <c r="G4" s="1" t="s">
        <v>710</v>
      </c>
      <c r="H4" s="84" t="str" cm="1">
        <f t="array" aca="1" ref="H4" ca="1">HYPERLINK(CELL("address",INDIRECT("Full_List!C"&amp;MATCH($A4,Full_List!$C:$C,0))),"Go_to_Tracker")</f>
        <v>Go_to_Tracker</v>
      </c>
    </row>
    <row r="5" spans="1:8" ht="30">
      <c r="A5" s="49" t="s">
        <v>20</v>
      </c>
      <c r="B5" s="50">
        <f>INDEX(Full_List!F$5:F$187,MATCH($A5,Full_List!$C$5:$C$187,0))</f>
        <v>50000</v>
      </c>
      <c r="C5" s="50">
        <f>INDEX(Full_List!G$5:G$187,MATCH($A5,Full_List!$C$5:$C$187,0))</f>
        <v>1200</v>
      </c>
      <c r="D5" s="50">
        <f>INDEX(Full_List!H$5:H$187,MATCH($A5,Full_List!$C$5:$C$187,0))</f>
        <v>2200</v>
      </c>
      <c r="E5" s="1" t="str">
        <f>INDEX(Full_List!D$5:D$187,MATCH($A5,Full_List!$C$5:$C$187,0))</f>
        <v>Spending</v>
      </c>
      <c r="F5" s="1" t="str">
        <f>INDEX(Full_List!E$5:E$187,MATCH($A5,Full_List!$C$5:$C$187,0))</f>
        <v>Discretionary</v>
      </c>
      <c r="G5" s="1" t="s">
        <v>711</v>
      </c>
      <c r="H5" s="84" t="str" cm="1">
        <f t="array" aca="1" ref="H5" ca="1">HYPERLINK(CELL("address",INDIRECT("Full_List!C"&amp;MATCH($A5,Full_List!$C:$C,0))),"Go_to_Tracker")</f>
        <v>Go_to_Tracker</v>
      </c>
    </row>
    <row r="6" spans="1:8">
      <c r="A6" s="1" t="s">
        <v>712</v>
      </c>
      <c r="B6" s="50">
        <f>INDEX(Full_List!F$5:F$187,MATCH($A6,Full_List!$C$5:$C$187,0))</f>
        <v>24251</v>
      </c>
      <c r="C6" s="50">
        <f>INDEX(Full_List!G$5:G$187,MATCH($A6,Full_List!$C$5:$C$187,0))</f>
        <v>750</v>
      </c>
      <c r="D6" s="50">
        <f>INDEX(Full_List!H$5:H$187,MATCH($A6,Full_List!$C$5:$C$187,0))</f>
        <v>1600</v>
      </c>
      <c r="E6" s="1" t="str">
        <f>INDEX(Full_List!D$5:D$187,MATCH($A6,Full_List!$C$5:$C$187,0))</f>
        <v>Tax Credit</v>
      </c>
      <c r="F6" s="1" t="str">
        <f>INDEX(Full_List!E$5:E$187,MATCH($A6,Full_List!$C$5:$C$187,0))</f>
        <v>Entitlement</v>
      </c>
      <c r="G6" s="1" t="s">
        <v>711</v>
      </c>
      <c r="H6" s="84" t="str" cm="1">
        <f t="array" aca="1" ref="H6" ca="1">HYPERLINK(CELL("address",INDIRECT("Full_List!C"&amp;MATCH($A6,Full_List!$C:$C,0))),"Go_to_Tracker")</f>
        <v>Go_to_Tracker</v>
      </c>
    </row>
    <row r="7" spans="1:8" ht="30">
      <c r="A7" s="49" t="s">
        <v>85</v>
      </c>
      <c r="B7" s="50">
        <f>INDEX(Full_List!F$5:F$187,MATCH($A7,Full_List!$C$5:$C$187,0))</f>
        <v>13332.8</v>
      </c>
      <c r="C7" s="50">
        <f>INDEX(Full_List!G$5:G$187,MATCH($A7,Full_List!$C$5:$C$187,0))</f>
        <v>130</v>
      </c>
      <c r="D7" s="50">
        <f>INDEX(Full_List!H$5:H$187,MATCH($A7,Full_List!$C$5:$C$187,0))</f>
        <v>600</v>
      </c>
      <c r="E7" s="1" t="str">
        <f>INDEX(Full_List!D$5:D$187,MATCH($A7,Full_List!$C$5:$C$187,0))</f>
        <v>Spending</v>
      </c>
      <c r="F7" s="1" t="str">
        <f>INDEX(Full_List!E$5:E$187,MATCH($A7,Full_List!$C$5:$C$187,0))</f>
        <v>Discretionary</v>
      </c>
      <c r="G7" s="1" t="s">
        <v>713</v>
      </c>
      <c r="H7" s="84" t="str" cm="1">
        <f t="array" aca="1" ref="H7" ca="1">HYPERLINK(CELL("address",INDIRECT("Full_List!C"&amp;MATCH($A7,Full_List!$C:$C,0))),"Go_to_Tracker")</f>
        <v>Go_to_Tracker</v>
      </c>
    </row>
    <row r="8" spans="1:8">
      <c r="A8" s="49" t="s">
        <v>640</v>
      </c>
      <c r="B8" s="50">
        <f>INDEX(Full_List!F$5:F$187,MATCH($A8,Full_List!$C$5:$C$187,0))</f>
        <v>11000</v>
      </c>
      <c r="C8" s="50">
        <f>INDEX(Full_List!G$5:G$187,MATCH($A8,Full_List!$C$5:$C$187,0))</f>
        <v>363</v>
      </c>
      <c r="D8" s="50">
        <f>INDEX(Full_List!H$5:H$187,MATCH($A8,Full_List!$C$5:$C$187,0))</f>
        <v>495</v>
      </c>
      <c r="E8" s="1" t="str">
        <f>INDEX(Full_List!D$5:D$187,MATCH($A8,Full_List!$C$5:$C$187,0))</f>
        <v>Spending</v>
      </c>
      <c r="F8" s="1" t="str">
        <f>INDEX(Full_List!E$5:E$187,MATCH($A8,Full_List!$C$5:$C$187,0))</f>
        <v>Competitive</v>
      </c>
      <c r="G8" s="1" t="s">
        <v>714</v>
      </c>
      <c r="H8" s="84" t="str" cm="1">
        <f t="array" aca="1" ref="H8" ca="1">HYPERLINK(CELL("address",INDIRECT("Full_List!C"&amp;MATCH($A8,Full_List!$C:$C,0))),"Go_to_Tracker")</f>
        <v>Go_to_Tracker</v>
      </c>
    </row>
    <row r="9" spans="1:8" ht="30">
      <c r="A9" s="49" t="s">
        <v>192</v>
      </c>
      <c r="B9" s="50">
        <f>INDEX(Full_List!F$5:F$187,MATCH($A9,Full_List!$C$5:$C$187,0))</f>
        <v>9068</v>
      </c>
      <c r="C9" s="50">
        <f>INDEX(Full_List!G$5:G$187,MATCH($A9,Full_List!$C$5:$C$187,0))</f>
        <v>280</v>
      </c>
      <c r="D9" s="50">
        <f>INDEX(Full_List!H$5:H$187,MATCH($A9,Full_List!$C$5:$C$187,0))</f>
        <v>460</v>
      </c>
      <c r="E9" s="1" t="str">
        <f>INDEX(Full_List!D$5:D$187,MATCH($A9,Full_List!$C$5:$C$187,0))</f>
        <v>Spending</v>
      </c>
      <c r="F9" s="1" t="str">
        <f>INDEX(Full_List!E$5:E$187,MATCH($A9,Full_List!$C$5:$C$187,0))</f>
        <v>Discretionary</v>
      </c>
      <c r="G9" s="1" t="s">
        <v>710</v>
      </c>
      <c r="H9" s="84" t="str" cm="1">
        <f t="array" aca="1" ref="H9" ca="1">HYPERLINK(CELL("address",INDIRECT("Full_List!C"&amp;MATCH($A9,Full_List!$C:$C,0))),"Go_to_Tracker")</f>
        <v>Go_to_Tracker</v>
      </c>
    </row>
    <row r="10" spans="1:8">
      <c r="A10" s="49" t="s">
        <v>156</v>
      </c>
      <c r="B10" s="50">
        <f>INDEX(Full_List!F$5:F$187,MATCH($A10,Full_List!$C$5:$C$187,0))</f>
        <v>6406.4</v>
      </c>
      <c r="C10" s="50">
        <f>INDEX(Full_List!G$5:G$187,MATCH($A10,Full_List!$C$5:$C$187,0))</f>
        <v>190</v>
      </c>
      <c r="D10" s="50">
        <f>INDEX(Full_List!H$5:H$187,MATCH($A10,Full_List!$C$5:$C$187,0))</f>
        <v>290</v>
      </c>
      <c r="E10" s="1" t="str">
        <f>INDEX(Full_List!D$5:D$187,MATCH($A10,Full_List!$C$5:$C$187,0))</f>
        <v>Spending</v>
      </c>
      <c r="F10" s="1" t="str">
        <f>INDEX(Full_List!E$5:E$187,MATCH($A10,Full_List!$C$5:$C$187,0))</f>
        <v>Discretionary</v>
      </c>
      <c r="G10" s="1" t="s">
        <v>710</v>
      </c>
      <c r="H10" s="84" t="str" cm="1">
        <f t="array" aca="1" ref="H10" ca="1">HYPERLINK(CELL("address",INDIRECT("Full_List!C"&amp;MATCH($A10,Full_List!$C:$C,0))),"Go_to_Tracker")</f>
        <v>Go_to_Tracker</v>
      </c>
    </row>
    <row r="11" spans="1:8">
      <c r="A11" s="49" t="s">
        <v>128</v>
      </c>
      <c r="B11" s="50">
        <f>INDEX(Full_List!F$5:F$187,MATCH($A11,Full_List!$C$5:$C$187,0))</f>
        <v>6347.5</v>
      </c>
      <c r="C11" s="50">
        <f>INDEX(Full_List!G$5:G$187,MATCH($A11,Full_List!$C$5:$C$187,0))</f>
        <v>190</v>
      </c>
      <c r="D11" s="50">
        <f>INDEX(Full_List!H$5:H$187,MATCH($A11,Full_List!$C$5:$C$187,0))</f>
        <v>290</v>
      </c>
      <c r="E11" s="1" t="str">
        <f>INDEX(Full_List!D$5:D$187,MATCH($A11,Full_List!$C$5:$C$187,0))</f>
        <v>Spending</v>
      </c>
      <c r="F11" s="1" t="str">
        <f>INDEX(Full_List!E$5:E$187,MATCH($A11,Full_List!$C$5:$C$187,0))</f>
        <v>Discretionary</v>
      </c>
      <c r="G11" s="1" t="s">
        <v>710</v>
      </c>
      <c r="H11" s="84" t="str" cm="1">
        <f t="array" aca="1" ref="H11" ca="1">HYPERLINK(CELL("address",INDIRECT("Full_List!C"&amp;MATCH($A11,Full_List!$C:$C,0))),"Go_to_Tracker")</f>
        <v>Go_to_Tracker</v>
      </c>
    </row>
    <row r="12" spans="1:8">
      <c r="A12" s="49" t="s">
        <v>135</v>
      </c>
      <c r="B12" s="50">
        <f>INDEX(Full_List!F$5:F$187,MATCH($A12,Full_List!$C$5:$C$187,0))</f>
        <v>5870.1</v>
      </c>
      <c r="C12" s="50">
        <f>INDEX(Full_List!G$5:G$187,MATCH($A12,Full_List!$C$5:$C$187,0))</f>
        <v>180</v>
      </c>
      <c r="D12" s="50">
        <f>INDEX(Full_List!H$5:H$187,MATCH($A12,Full_List!$C$5:$C$187,0))</f>
        <v>260</v>
      </c>
      <c r="E12" s="1" t="str">
        <f>INDEX(Full_List!D$5:D$187,MATCH($A12,Full_List!$C$5:$C$187,0))</f>
        <v>Spending</v>
      </c>
      <c r="F12" s="1" t="str">
        <f>INDEX(Full_List!E$5:E$187,MATCH($A12,Full_List!$C$5:$C$187,0))</f>
        <v>Discretionary</v>
      </c>
      <c r="G12" s="1" t="s">
        <v>713</v>
      </c>
      <c r="H12" s="84" t="str" cm="1">
        <f t="array" aca="1" ref="H12" ca="1">HYPERLINK(CELL("address",INDIRECT("Full_List!C"&amp;MATCH($A12,Full_List!$C:$C,0))),"Go_to_Tracker")</f>
        <v>Go_to_Tracker</v>
      </c>
    </row>
    <row r="13" spans="1:8" ht="30">
      <c r="A13" s="49" t="s">
        <v>121</v>
      </c>
      <c r="B13" s="50">
        <f>INDEX(Full_List!F$5:F$187,MATCH($A13,Full_List!$C$5:$C$187,0))</f>
        <v>5032</v>
      </c>
      <c r="C13" s="50">
        <f>INDEX(Full_List!G$5:G$187,MATCH($A13,Full_List!$C$5:$C$187,0))</f>
        <v>150</v>
      </c>
      <c r="D13" s="50">
        <f>INDEX(Full_List!H$5:H$187,MATCH($A13,Full_List!$C$5:$C$187,0))</f>
        <v>230</v>
      </c>
      <c r="E13" s="1" t="str">
        <f>INDEX(Full_List!D$5:D$187,MATCH($A13,Full_List!$C$5:$C$187,0))</f>
        <v>Spending</v>
      </c>
      <c r="F13" s="1" t="str">
        <f>INDEX(Full_List!E$5:E$187,MATCH($A13,Full_List!$C$5:$C$187,0))</f>
        <v>Discretionary</v>
      </c>
      <c r="G13" s="1" t="s">
        <v>715</v>
      </c>
      <c r="H13" s="84" t="str" cm="1">
        <f t="array" aca="1" ref="H13" ca="1">HYPERLINK(CELL("address",INDIRECT("Full_List!C"&amp;MATCH($A13,Full_List!$C:$C,0))),"Go_to_Tracker")</f>
        <v>Go_to_Tracker</v>
      </c>
    </row>
    <row r="14" spans="1:8">
      <c r="A14" s="49" t="s">
        <v>158</v>
      </c>
      <c r="B14" s="50">
        <f>INDEX(Full_List!F$5:F$187,MATCH($A14,Full_List!$C$5:$C$187,0))</f>
        <v>2750</v>
      </c>
      <c r="C14" s="50">
        <f>INDEX(Full_List!G$5:G$187,MATCH($A14,Full_List!$C$5:$C$187,0))</f>
        <v>83</v>
      </c>
      <c r="D14" s="50">
        <f>INDEX(Full_List!H$5:H$187,MATCH($A14,Full_List!$C$5:$C$187,0))</f>
        <v>120</v>
      </c>
      <c r="E14" s="1" t="str">
        <f>INDEX(Full_List!D$5:D$187,MATCH($A14,Full_List!$C$5:$C$187,0))</f>
        <v>Spending</v>
      </c>
      <c r="F14" s="1" t="str">
        <f>INDEX(Full_List!E$5:E$187,MATCH($A14,Full_List!$C$5:$C$187,0))</f>
        <v>Discretionary</v>
      </c>
      <c r="G14" s="1" t="s">
        <v>710</v>
      </c>
      <c r="H14" s="84" t="str" cm="1">
        <f t="array" aca="1" ref="H14" ca="1">HYPERLINK(CELL("address",INDIRECT("Full_List!C"&amp;MATCH($A14,Full_List!$C:$C,0))),"Go_to_Tracker")</f>
        <v>Go_to_Tracker</v>
      </c>
    </row>
    <row r="15" spans="1:8">
      <c r="A15" s="49" t="s">
        <v>32</v>
      </c>
      <c r="B15" s="50">
        <f>INDEX(Full_List!F$5:F$187,MATCH($A15,Full_List!$C$5:$C$187,0))</f>
        <v>2000</v>
      </c>
      <c r="C15" s="50">
        <f>INDEX(Full_List!G$5:G$187,MATCH($A15,Full_List!$C$5:$C$187,0))</f>
        <v>46</v>
      </c>
      <c r="D15" s="50">
        <f>INDEX(Full_List!H$5:H$187,MATCH($A15,Full_List!$C$5:$C$187,0))</f>
        <v>86</v>
      </c>
      <c r="E15" s="1" t="str">
        <f>INDEX(Full_List!D$5:D$187,MATCH($A15,Full_List!$C$5:$C$187,0))</f>
        <v>Spending</v>
      </c>
      <c r="F15" s="1" t="str">
        <f>INDEX(Full_List!E$5:E$187,MATCH($A15,Full_List!$C$5:$C$187,0))</f>
        <v>Discretionary</v>
      </c>
      <c r="G15" s="1" t="s">
        <v>711</v>
      </c>
      <c r="H15" s="84" t="str" cm="1">
        <f t="array" aca="1" ref="H15" ca="1">HYPERLINK(CELL("address",INDIRECT("Full_List!C"&amp;MATCH($A15,Full_List!$C:$C,0))),"Go_to_Tracker")</f>
        <v>Go_to_Tracker</v>
      </c>
    </row>
    <row r="16" spans="1:8">
      <c r="A16" s="49" t="s">
        <v>716</v>
      </c>
      <c r="B16" s="50">
        <f>INDEX(Full_List!F$5:F$187,MATCH($A16,Full_List!$C$5:$C$187,0))</f>
        <v>2000</v>
      </c>
      <c r="C16" s="50">
        <f>INDEX(Full_List!G$5:G$187,MATCH($A16,Full_List!$C$5:$C$187,0))</f>
        <v>46</v>
      </c>
      <c r="D16" s="50">
        <f>INDEX(Full_List!H$5:H$187,MATCH($A16,Full_List!$C$5:$C$187,0))</f>
        <v>86</v>
      </c>
      <c r="E16" s="1" t="str">
        <f>INDEX(Full_List!D$5:D$187,MATCH($A16,Full_List!$C$5:$C$187,0))</f>
        <v>Spending</v>
      </c>
      <c r="F16" s="1" t="str">
        <f>INDEX(Full_List!E$5:E$187,MATCH($A16,Full_List!$C$5:$C$187,0))</f>
        <v>Discretionary</v>
      </c>
      <c r="G16" s="1" t="s">
        <v>711</v>
      </c>
      <c r="H16" s="84" t="str" cm="1">
        <f t="array" aca="1" ref="H16" ca="1">HYPERLINK(CELL("address",INDIRECT("Full_List!C"&amp;MATCH($A16,Full_List!$C:$C,0))),"Go_to_Tracker")</f>
        <v>Go_to_Tracker</v>
      </c>
    </row>
    <row r="17" spans="1:8" ht="60">
      <c r="A17" s="49" t="s">
        <v>182</v>
      </c>
      <c r="B17" s="50">
        <f>INDEX(Full_List!F$5:F$187,MATCH($A17,Full_List!$C$5:$C$187,0))</f>
        <v>1800</v>
      </c>
      <c r="C17" s="50">
        <f>INDEX(Full_List!G$5:G$187,MATCH($A17,Full_List!$C$5:$C$187,0))</f>
        <v>54</v>
      </c>
      <c r="D17" s="50">
        <f>INDEX(Full_List!H$5:H$187,MATCH($A17,Full_List!$C$5:$C$187,0))</f>
        <v>81</v>
      </c>
      <c r="E17" s="1" t="str">
        <f>INDEX(Full_List!D$5:D$187,MATCH($A17,Full_List!$C$5:$C$187,0))</f>
        <v>Spending</v>
      </c>
      <c r="F17" s="1" t="str">
        <f>INDEX(Full_List!E$5:E$187,MATCH($A17,Full_List!$C$5:$C$187,0))</f>
        <v>Discretionary</v>
      </c>
      <c r="G17" s="1" t="s">
        <v>710</v>
      </c>
      <c r="H17" s="84" t="str" cm="1">
        <f t="array" aca="1" ref="H17" ca="1">HYPERLINK(CELL("address",INDIRECT("Full_List!C"&amp;MATCH($A17,Full_List!$C:$C,0))),"Go_to_Tracker")</f>
        <v>Go_to_Tracker</v>
      </c>
    </row>
    <row r="18" spans="1:8">
      <c r="A18" s="49" t="s">
        <v>717</v>
      </c>
      <c r="B18" s="50">
        <f>INDEX(Full_List!F$5:F$187,MATCH($A18,Full_List!$C$5:$C$187,0))</f>
        <v>1400</v>
      </c>
      <c r="C18" s="50">
        <f>INDEX(Full_List!G$5:G$187,MATCH($A18,Full_List!$C$5:$C$187,0))</f>
        <v>32</v>
      </c>
      <c r="D18" s="50">
        <f>INDEX(Full_List!H$5:H$187,MATCH($A18,Full_List!$C$5:$C$187,0))</f>
        <v>60</v>
      </c>
      <c r="E18" s="1" t="str">
        <f>INDEX(Full_List!D$5:D$187,MATCH($A18,Full_List!$C$5:$C$187,0))</f>
        <v>Spending</v>
      </c>
      <c r="F18" s="1" t="str">
        <f>INDEX(Full_List!E$5:E$187,MATCH($A18,Full_List!$C$5:$C$187,0))</f>
        <v>Discretionary</v>
      </c>
      <c r="G18" s="1" t="s">
        <v>718</v>
      </c>
      <c r="H18" s="84" t="str" cm="1">
        <f t="array" aca="1" ref="H18" ca="1">HYPERLINK(CELL("address",INDIRECT("Full_List!C"&amp;MATCH($A18,Full_List!$C:$C,0))),"Go_to_Tracker")</f>
        <v>Go_to_Tracker</v>
      </c>
    </row>
    <row r="19" spans="1:8" ht="30">
      <c r="A19" s="49" t="s">
        <v>163</v>
      </c>
      <c r="B19" s="50">
        <f>INDEX(Full_List!F$5:F$187,MATCH($A19,Full_List!$C$5:$C$187,0))</f>
        <v>935</v>
      </c>
      <c r="C19" s="50">
        <f>INDEX(Full_List!G$5:G$187,MATCH($A19,Full_List!$C$5:$C$187,0))</f>
        <v>28</v>
      </c>
      <c r="D19" s="50">
        <f>INDEX(Full_List!H$5:H$187,MATCH($A19,Full_List!$C$5:$C$187,0))</f>
        <v>42</v>
      </c>
      <c r="E19" s="1" t="str">
        <f>INDEX(Full_List!D$5:D$187,MATCH($A19,Full_List!$C$5:$C$187,0))</f>
        <v>Spending</v>
      </c>
      <c r="F19" s="1" t="str">
        <f>INDEX(Full_List!E$5:E$187,MATCH($A19,Full_List!$C$5:$C$187,0))</f>
        <v>Discretionary</v>
      </c>
      <c r="G19" s="1" t="s">
        <v>710</v>
      </c>
      <c r="H19" s="84" t="str" cm="1">
        <f t="array" aca="1" ref="H19" ca="1">HYPERLINK(CELL("address",INDIRECT("Full_List!C"&amp;MATCH($A19,Full_List!$C:$C,0))),"Go_to_Tracker")</f>
        <v>Go_to_Tracker</v>
      </c>
    </row>
    <row r="20" spans="1:8" ht="30">
      <c r="A20" s="49" t="s">
        <v>699</v>
      </c>
      <c r="B20" s="50">
        <f>INDEX(Full_List!F$5:F$187,MATCH($A20,Full_List!$C$5:$C$187,0))</f>
        <v>800</v>
      </c>
      <c r="C20" s="50">
        <f>INDEX(Full_List!G$5:G$187,MATCH($A20,Full_List!$C$5:$C$187,0))</f>
        <v>26.400000000000002</v>
      </c>
      <c r="D20" s="50">
        <f>INDEX(Full_List!H$5:H$187,MATCH($A20,Full_List!$C$5:$C$187,0))</f>
        <v>36</v>
      </c>
      <c r="E20" s="1" t="str">
        <f>INDEX(Full_List!D$5:D$187,MATCH($A20,Full_List!$C$5:$C$187,0))</f>
        <v>Spending</v>
      </c>
      <c r="F20" s="1" t="str">
        <f>INDEX(Full_List!E$5:E$187,MATCH($A20,Full_List!$C$5:$C$187,0))</f>
        <v>Discretionary</v>
      </c>
      <c r="G20" s="1" t="s">
        <v>710</v>
      </c>
      <c r="H20" s="84" t="str" cm="1">
        <f t="array" aca="1" ref="H20" ca="1">HYPERLINK(CELL("address",INDIRECT("Full_List!C"&amp;MATCH($A20,Full_List!$C:$C,0))),"Go_to_Tracker")</f>
        <v>Go_to_Tracker</v>
      </c>
    </row>
    <row r="21" spans="1:8" ht="30">
      <c r="A21" s="49" t="s">
        <v>131</v>
      </c>
      <c r="B21" s="50">
        <f>INDEX(Full_List!F$5:F$187,MATCH($A21,Full_List!$C$5:$C$187,0))</f>
        <v>668</v>
      </c>
      <c r="C21" s="50">
        <f>INDEX(Full_List!G$5:G$187,MATCH($A21,Full_List!$C$5:$C$187,0))</f>
        <v>20</v>
      </c>
      <c r="D21" s="50">
        <f>INDEX(Full_List!H$5:H$187,MATCH($A21,Full_List!$C$5:$C$187,0))</f>
        <v>30</v>
      </c>
      <c r="E21" s="1" t="str">
        <f>INDEX(Full_List!D$5:D$187,MATCH($A21,Full_List!$C$5:$C$187,0))</f>
        <v>Spending</v>
      </c>
      <c r="F21" s="1" t="str">
        <f>INDEX(Full_List!E$5:E$187,MATCH($A21,Full_List!$C$5:$C$187,0))</f>
        <v>Discretionary</v>
      </c>
      <c r="G21" s="1" t="s">
        <v>710</v>
      </c>
      <c r="H21" s="84" t="str" cm="1">
        <f t="array" aca="1" ref="H21" ca="1">HYPERLINK(CELL("address",INDIRECT("Full_List!C"&amp;MATCH($A21,Full_List!$C:$C,0))),"Go_to_Tracker")</f>
        <v>Go_to_Tracker</v>
      </c>
    </row>
    <row r="22" spans="1:8">
      <c r="A22" s="49" t="s">
        <v>684</v>
      </c>
      <c r="B22" s="50">
        <f>INDEX(Full_List!F$5:F$187,MATCH($A22,Full_List!$C$5:$C$187,0))</f>
        <v>600</v>
      </c>
      <c r="C22" s="50">
        <f>INDEX(Full_List!G$5:G$187,MATCH($A22,Full_List!$C$5:$C$187,0))</f>
        <v>19.8</v>
      </c>
      <c r="D22" s="50">
        <f>INDEX(Full_List!H$5:H$187,MATCH($A22,Full_List!$C$5:$C$187,0))</f>
        <v>27</v>
      </c>
      <c r="E22" s="1" t="str">
        <f>INDEX(Full_List!D$5:D$187,MATCH($A22,Full_List!$C$5:$C$187,0))</f>
        <v>Spending</v>
      </c>
      <c r="F22" s="1" t="str">
        <f>INDEX(Full_List!E$5:E$187,MATCH($A22,Full_List!$C$5:$C$187,0))</f>
        <v>Competitive</v>
      </c>
      <c r="G22" s="1" t="s">
        <v>713</v>
      </c>
      <c r="H22" s="84" t="str" cm="1">
        <f t="array" aca="1" ref="H22" ca="1">HYPERLINK(CELL("address",INDIRECT("Full_List!C"&amp;MATCH($A22,Full_List!$C:$C,0))),"Go_to_Tracker")</f>
        <v>Go_to_Tracker</v>
      </c>
    </row>
    <row r="23" spans="1:8" ht="30">
      <c r="A23" s="49" t="s">
        <v>94</v>
      </c>
      <c r="B23" s="50">
        <f>INDEX(Full_List!F$5:F$187,MATCH($A23,Full_List!$C$5:$C$187,0))</f>
        <v>600</v>
      </c>
      <c r="C23" s="50">
        <f>INDEX(Full_List!G$5:G$187,MATCH($A23,Full_List!$C$5:$C$187,0))</f>
        <v>18</v>
      </c>
      <c r="D23" s="50">
        <f>INDEX(Full_List!H$5:H$187,MATCH($A23,Full_List!$C$5:$C$187,0))</f>
        <v>27</v>
      </c>
      <c r="E23" s="1" t="str">
        <f>INDEX(Full_List!D$5:D$187,MATCH($A23,Full_List!$C$5:$C$187,0))</f>
        <v>Spending</v>
      </c>
      <c r="F23" s="1" t="str">
        <f>INDEX(Full_List!E$5:E$187,MATCH($A23,Full_List!$C$5:$C$187,0))</f>
        <v>Discretionary</v>
      </c>
      <c r="G23" s="1" t="s">
        <v>713</v>
      </c>
      <c r="H23" s="84" t="str" cm="1">
        <f t="array" aca="1" ref="H23" ca="1">HYPERLINK(CELL("address",INDIRECT("Full_List!C"&amp;MATCH($A23,Full_List!$C:$C,0))),"Go_to_Tracker")</f>
        <v>Go_to_Tracker</v>
      </c>
    </row>
    <row r="24" spans="1:8">
      <c r="A24" s="49" t="s">
        <v>91</v>
      </c>
      <c r="B24" s="50">
        <f>INDEX(Full_List!F$5:F$187,MATCH($A24,Full_List!$C$5:$C$187,0))</f>
        <v>500</v>
      </c>
      <c r="C24" s="50">
        <f>INDEX(Full_List!G$5:G$187,MATCH($A24,Full_List!$C$5:$C$187,0))</f>
        <v>15</v>
      </c>
      <c r="D24" s="50">
        <f>INDEX(Full_List!H$5:H$187,MATCH($A24,Full_List!$C$5:$C$187,0))</f>
        <v>23</v>
      </c>
      <c r="E24" s="1" t="str">
        <f>INDEX(Full_List!D$5:D$187,MATCH($A24,Full_List!$C$5:$C$187,0))</f>
        <v>Spending</v>
      </c>
      <c r="F24" s="1" t="str">
        <f>INDEX(Full_List!E$5:E$187,MATCH($A24,Full_List!$C$5:$C$187,0))</f>
        <v>Discretionary</v>
      </c>
      <c r="G24" s="1" t="s">
        <v>713</v>
      </c>
      <c r="H24" s="84" t="str" cm="1">
        <f t="array" aca="1" ref="H24" ca="1">HYPERLINK(CELL("address",INDIRECT("Full_List!C"&amp;MATCH($A24,Full_List!$C:$C,0))),"Go_to_Tracker")</f>
        <v>Go_to_Tracker</v>
      </c>
    </row>
    <row r="25" spans="1:8" ht="30">
      <c r="A25" s="49" t="s">
        <v>42</v>
      </c>
      <c r="B25" s="50">
        <f>INDEX(Full_List!F$5:F$187,MATCH($A25,Full_List!$C$5:$C$187,0))</f>
        <v>500</v>
      </c>
      <c r="C25" s="50">
        <f>INDEX(Full_List!G$5:G$187,MATCH($A25,Full_List!$C$5:$C$187,0))</f>
        <v>0</v>
      </c>
      <c r="D25" s="50">
        <f>INDEX(Full_List!H$5:H$187,MATCH($A25,Full_List!$C$5:$C$187,0))</f>
        <v>10</v>
      </c>
      <c r="E25" s="1" t="str">
        <f>INDEX(Full_List!D$5:D$187,MATCH($A25,Full_List!$C$5:$C$187,0))</f>
        <v>Spending</v>
      </c>
      <c r="F25" s="1" t="str">
        <f>INDEX(Full_List!E$5:E$187,MATCH($A25,Full_List!$C$5:$C$187,0))</f>
        <v>Discretionary</v>
      </c>
      <c r="G25" s="1" t="s">
        <v>718</v>
      </c>
      <c r="H25" s="84" t="str" cm="1">
        <f t="array" aca="1" ref="H25" ca="1">HYPERLINK(CELL("address",INDIRECT("Full_List!C"&amp;MATCH($A25,Full_List!$C:$C,0))),"Go_to_Tracker")</f>
        <v>Go_to_Tracker</v>
      </c>
    </row>
    <row r="26" spans="1:8" ht="30">
      <c r="A26" s="49" t="s">
        <v>692</v>
      </c>
      <c r="B26" s="50">
        <f>INDEX(Full_List!F$5:F$187,MATCH($A26,Full_List!$C$5:$C$187,0))</f>
        <v>390</v>
      </c>
      <c r="C26" s="50">
        <f>INDEX(Full_List!G$5:G$187,MATCH($A26,Full_List!$C$5:$C$187,0))</f>
        <v>12.870000000000001</v>
      </c>
      <c r="D26" s="50">
        <f>INDEX(Full_List!H$5:H$187,MATCH($A26,Full_List!$C$5:$C$187,0))</f>
        <v>17.55</v>
      </c>
      <c r="E26" s="1" t="str">
        <f>INDEX(Full_List!D$5:D$187,MATCH($A26,Full_List!$C$5:$C$187,0))</f>
        <v xml:space="preserve">Spending </v>
      </c>
      <c r="F26" s="1" t="str">
        <f>INDEX(Full_List!E$5:E$187,MATCH($A26,Full_List!$C$5:$C$187,0))</f>
        <v>Discretionary</v>
      </c>
      <c r="G26" s="1" t="s">
        <v>710</v>
      </c>
      <c r="H26" s="84" t="str" cm="1">
        <f t="array" aca="1" ref="H26" ca="1">HYPERLINK(CELL("address",INDIRECT("Full_List!C"&amp;MATCH($A26,Full_List!$C:$C,0))),"Go_to_Tracker")</f>
        <v>Go_to_Tracker</v>
      </c>
    </row>
    <row r="27" spans="1:8" ht="30">
      <c r="A27" s="49" t="s">
        <v>169</v>
      </c>
      <c r="B27" s="50">
        <f>INDEX(Full_List!F$5:F$187,MATCH($A27,Full_List!$C$5:$C$187,0))</f>
        <v>337</v>
      </c>
      <c r="C27" s="50">
        <f>INDEX(Full_List!G$5:G$187,MATCH($A27,Full_List!$C$5:$C$187,0))</f>
        <v>10</v>
      </c>
      <c r="D27" s="50">
        <f>INDEX(Full_List!H$5:H$187,MATCH($A27,Full_List!$C$5:$C$187,0))</f>
        <v>15</v>
      </c>
      <c r="E27" s="1" t="str">
        <f>INDEX(Full_List!D$5:D$187,MATCH($A27,Full_List!$C$5:$C$187,0))</f>
        <v>Spending</v>
      </c>
      <c r="F27" s="1" t="str">
        <f>INDEX(Full_List!E$5:E$187,MATCH($A27,Full_List!$C$5:$C$187,0))</f>
        <v>Discretionary</v>
      </c>
      <c r="G27" s="1" t="s">
        <v>710</v>
      </c>
      <c r="H27" s="84" t="str" cm="1">
        <f t="array" aca="1" ref="H27" ca="1">HYPERLINK(CELL("address",INDIRECT("Full_List!C"&amp;MATCH($A27,Full_List!$C:$C,0))),"Go_to_Tracker")</f>
        <v>Go_to_Tracker</v>
      </c>
    </row>
    <row r="28" spans="1:8">
      <c r="A28" s="49" t="s">
        <v>690</v>
      </c>
      <c r="B28" s="50">
        <f>INDEX(Full_List!F$5:F$187,MATCH($A28,Full_List!$C$5:$C$187,0))</f>
        <v>275</v>
      </c>
      <c r="C28" s="50">
        <f>INDEX(Full_List!G$5:G$187,MATCH($A28,Full_List!$C$5:$C$187,0))</f>
        <v>9.0750000000000011</v>
      </c>
      <c r="D28" s="50">
        <f>INDEX(Full_List!H$5:H$187,MATCH($A28,Full_List!$C$5:$C$187,0))</f>
        <v>12.375</v>
      </c>
      <c r="E28" s="1" t="str">
        <f>INDEX(Full_List!D$5:D$187,MATCH($A28,Full_List!$C$5:$C$187,0))</f>
        <v xml:space="preserve">Spending </v>
      </c>
      <c r="F28" s="1" t="str">
        <f>INDEX(Full_List!E$5:E$187,MATCH($A28,Full_List!$C$5:$C$187,0))</f>
        <v>Discretionary</v>
      </c>
      <c r="G28" s="1" t="s">
        <v>719</v>
      </c>
      <c r="H28" s="84" t="str" cm="1">
        <f t="array" aca="1" ref="H28" ca="1">HYPERLINK(CELL("address",INDIRECT("Full_List!C"&amp;MATCH($A28,Full_List!$C:$C,0))),"Go_to_Tracker")</f>
        <v>Go_to_Tracker</v>
      </c>
    </row>
    <row r="29" spans="1:8" ht="30">
      <c r="A29" s="49" t="s">
        <v>638</v>
      </c>
      <c r="B29" s="50">
        <f>INDEX(Full_List!F$5:F$187,MATCH($A29,Full_List!$C$5:$C$187,0))</f>
        <v>250</v>
      </c>
      <c r="C29" s="50">
        <f>INDEX(Full_List!G$5:G$187,MATCH($A29,Full_List!$C$5:$C$187,0))</f>
        <v>8.25</v>
      </c>
      <c r="D29" s="50">
        <f>INDEX(Full_List!H$5:H$187,MATCH($A29,Full_List!$C$5:$C$187,0))</f>
        <v>11.25</v>
      </c>
      <c r="E29" s="1" t="str">
        <f>INDEX(Full_List!D$5:D$187,MATCH($A29,Full_List!$C$5:$C$187,0))</f>
        <v xml:space="preserve">Spending </v>
      </c>
      <c r="F29" s="1" t="str">
        <f>INDEX(Full_List!E$5:E$187,MATCH($A29,Full_List!$C$5:$C$187,0))</f>
        <v>Competitive</v>
      </c>
      <c r="G29" s="1" t="s">
        <v>719</v>
      </c>
      <c r="H29" s="84" t="str" cm="1">
        <f t="array" aca="1" ref="H29" ca="1">HYPERLINK(CELL("address",INDIRECT("Full_List!C"&amp;MATCH($A29,Full_List!$C:$C,0))),"Go_to_Tracker")</f>
        <v>Go_to_Tracker</v>
      </c>
    </row>
    <row r="30" spans="1:8">
      <c r="A30" s="49" t="s">
        <v>611</v>
      </c>
      <c r="B30" s="50">
        <f>INDEX(Full_List!F$5:F$187,MATCH($A30,Full_List!$C$5:$C$187,0))</f>
        <v>250</v>
      </c>
      <c r="C30" s="50">
        <f>INDEX(Full_List!G$5:G$187,MATCH($A30,Full_List!$C$5:$C$187,0))</f>
        <v>5.5</v>
      </c>
      <c r="D30" s="50">
        <f>INDEX(Full_List!H$5:H$187,MATCH($A30,Full_List!$C$5:$C$187,0))</f>
        <v>11</v>
      </c>
      <c r="E30" s="1" t="str">
        <f>INDEX(Full_List!D$5:D$187,MATCH($A30,Full_List!$C$5:$C$187,0))</f>
        <v xml:space="preserve">Spending </v>
      </c>
      <c r="F30" s="1" t="str">
        <f>INDEX(Full_List!E$5:E$187,MATCH($A30,Full_List!$C$5:$C$187,0))</f>
        <v>Competitive</v>
      </c>
      <c r="G30" s="1" t="s">
        <v>719</v>
      </c>
      <c r="H30" s="84" t="str" cm="1">
        <f t="array" aca="1" ref="H30" ca="1">HYPERLINK(CELL("address",INDIRECT("Full_List!C"&amp;MATCH($A30,Full_List!$C:$C,0))),"Go_to_Tracker")</f>
        <v>Go_to_Tracker</v>
      </c>
    </row>
    <row r="31" spans="1:8" ht="30">
      <c r="A31" s="49" t="s">
        <v>110</v>
      </c>
      <c r="B31" s="50">
        <f>INDEX(Full_List!F$5:F$187,MATCH($A31,Full_List!$C$5:$C$187,0))</f>
        <v>250</v>
      </c>
      <c r="C31" s="50">
        <f>INDEX(Full_List!G$5:G$187,MATCH($A31,Full_List!$C$5:$C$187,0))</f>
        <v>7.5</v>
      </c>
      <c r="D31" s="50">
        <f>INDEX(Full_List!H$5:H$187,MATCH($A31,Full_List!$C$5:$C$187,0))</f>
        <v>11</v>
      </c>
      <c r="E31" s="1" t="str">
        <f>INDEX(Full_List!D$5:D$187,MATCH($A31,Full_List!$C$5:$C$187,0))</f>
        <v>Spending</v>
      </c>
      <c r="F31" s="1" t="str">
        <f>INDEX(Full_List!E$5:E$187,MATCH($A31,Full_List!$C$5:$C$187,0))</f>
        <v>Discretionary</v>
      </c>
      <c r="G31" s="1" t="s">
        <v>710</v>
      </c>
      <c r="H31" s="84" t="str" cm="1">
        <f t="array" aca="1" ref="H31" ca="1">HYPERLINK(CELL("address",INDIRECT("Full_List!C"&amp;MATCH($A31,Full_List!$C:$C,0))),"Go_to_Tracker")</f>
        <v>Go_to_Tracker</v>
      </c>
    </row>
    <row r="32" spans="1:8" ht="30">
      <c r="A32" s="49" t="s">
        <v>97</v>
      </c>
      <c r="B32" s="50">
        <f>INDEX(Full_List!F$5:F$187,MATCH($A32,Full_List!$C$5:$C$187,0))</f>
        <v>250</v>
      </c>
      <c r="C32" s="50">
        <f>INDEX(Full_List!G$5:G$187,MATCH($A32,Full_List!$C$5:$C$187,0))</f>
        <v>7.5</v>
      </c>
      <c r="D32" s="50">
        <f>INDEX(Full_List!H$5:H$187,MATCH($A32,Full_List!$C$5:$C$187,0))</f>
        <v>11</v>
      </c>
      <c r="E32" s="1" t="str">
        <f>INDEX(Full_List!D$5:D$187,MATCH($A32,Full_List!$C$5:$C$187,0))</f>
        <v>Spending</v>
      </c>
      <c r="F32" s="1" t="str">
        <f>INDEX(Full_List!E$5:E$187,MATCH($A32,Full_List!$C$5:$C$187,0))</f>
        <v>Discretionary</v>
      </c>
      <c r="G32" s="1" t="s">
        <v>713</v>
      </c>
      <c r="H32" s="84" t="str" cm="1">
        <f t="array" aca="1" ref="H32" ca="1">HYPERLINK(CELL("address",INDIRECT("Full_List!C"&amp;MATCH($A32,Full_List!$C:$C,0))),"Go_to_Tracker")</f>
        <v>Go_to_Tracker</v>
      </c>
    </row>
    <row r="33" spans="1:8">
      <c r="A33" s="1" t="s">
        <v>655</v>
      </c>
      <c r="B33" s="50">
        <f>INDEX(Full_List!F$5:F$187,MATCH($A33,Full_List!$C$5:$C$187,0))</f>
        <v>220</v>
      </c>
      <c r="C33" s="50">
        <f>INDEX(Full_List!G$5:G$187,MATCH($A33,Full_List!$C$5:$C$187,0))</f>
        <v>7.2600000000000007</v>
      </c>
      <c r="D33" s="50">
        <f>INDEX(Full_List!H$5:H$187,MATCH($A33,Full_List!$C$5:$C$187,0))</f>
        <v>9.9</v>
      </c>
      <c r="E33" s="1" t="str">
        <f>INDEX(Full_List!D$5:D$187,MATCH($A33,Full_List!$C$5:$C$187,0))</f>
        <v>Spending</v>
      </c>
      <c r="F33" s="1" t="str">
        <f>INDEX(Full_List!E$5:E$187,MATCH($A33,Full_List!$C$5:$C$187,0))</f>
        <v>Discretionary</v>
      </c>
      <c r="G33" s="1" t="s">
        <v>715</v>
      </c>
      <c r="H33" s="84" t="str" cm="1">
        <f t="array" aca="1" ref="H33" ca="1">HYPERLINK(CELL("address",INDIRECT("Full_List!C"&amp;MATCH($A33,Full_List!$C:$C,0))),"Go_to_Tracker")</f>
        <v>Go_to_Tracker</v>
      </c>
    </row>
    <row r="34" spans="1:8">
      <c r="A34" s="49" t="s">
        <v>48</v>
      </c>
      <c r="B34" s="50">
        <f>INDEX(Full_List!F$5:F$187,MATCH($A34,Full_List!$C$5:$C$187,0))</f>
        <v>200</v>
      </c>
      <c r="C34" s="50">
        <f>INDEX(Full_List!G$5:G$187,MATCH($A34,Full_List!$C$5:$C$187,0))</f>
        <v>4.5999999999999996</v>
      </c>
      <c r="D34" s="50">
        <f>INDEX(Full_List!H$5:H$187,MATCH($A34,Full_List!$C$5:$C$187,0))</f>
        <v>8.6</v>
      </c>
      <c r="E34" s="1" t="str">
        <f>INDEX(Full_List!D$5:D$187,MATCH($A34,Full_List!$C$5:$C$187,0))</f>
        <v>Spending</v>
      </c>
      <c r="F34" s="1" t="str">
        <f>INDEX(Full_List!E$5:E$187,MATCH($A34,Full_List!$C$5:$C$187,0))</f>
        <v>Discretionary</v>
      </c>
      <c r="G34" s="1" t="s">
        <v>720</v>
      </c>
      <c r="H34" s="84" t="str" cm="1">
        <f t="array" aca="1" ref="H34" ca="1">HYPERLINK(CELL("address",INDIRECT("Full_List!C"&amp;MATCH($A34,Full_List!$C:$C,0))),"Go_to_Tracker")</f>
        <v>Go_to_Tracker</v>
      </c>
    </row>
    <row r="35" spans="1:8">
      <c r="A35" s="49" t="s">
        <v>175</v>
      </c>
      <c r="B35" s="50">
        <f>INDEX(Full_List!F$5:F$187,MATCH($A35,Full_List!$C$5:$C$187,0))</f>
        <v>200</v>
      </c>
      <c r="C35" s="50">
        <f>INDEX(Full_List!G$5:G$187,MATCH($A35,Full_List!$C$5:$C$187,0))</f>
        <v>6</v>
      </c>
      <c r="D35" s="50">
        <f>INDEX(Full_List!H$5:H$187,MATCH($A35,Full_List!$C$5:$C$187,0))</f>
        <v>9</v>
      </c>
      <c r="E35" s="1" t="str">
        <f>INDEX(Full_List!D$5:D$187,MATCH($A35,Full_List!$C$5:$C$187,0))</f>
        <v>Spending</v>
      </c>
      <c r="F35" s="1" t="str">
        <f>INDEX(Full_List!E$5:E$187,MATCH($A35,Full_List!$C$5:$C$187,0))</f>
        <v>Discretionary</v>
      </c>
      <c r="G35" s="1" t="s">
        <v>721</v>
      </c>
      <c r="H35" s="84" t="str" cm="1">
        <f t="array" aca="1" ref="H35" ca="1">HYPERLINK(CELL("address",INDIRECT("Full_List!C"&amp;MATCH($A35,Full_List!$C:$C,0))),"Go_to_Tracker")</f>
        <v>Go_to_Tracker</v>
      </c>
    </row>
    <row r="36" spans="1:8" ht="30">
      <c r="A36" s="49" t="s">
        <v>172</v>
      </c>
      <c r="B36" s="50">
        <f>INDEX(Full_List!F$5:F$187,MATCH($A36,Full_List!$C$5:$C$187,0))</f>
        <v>199</v>
      </c>
      <c r="C36" s="50">
        <f>INDEX(Full_List!G$5:G$187,MATCH($A36,Full_List!$C$5:$C$187,0))</f>
        <v>6</v>
      </c>
      <c r="D36" s="50">
        <f>INDEX(Full_List!H$5:H$187,MATCH($A36,Full_List!$C$5:$C$187,0))</f>
        <v>9</v>
      </c>
      <c r="E36" s="1" t="str">
        <f>INDEX(Full_List!D$5:D$187,MATCH($A36,Full_List!$C$5:$C$187,0))</f>
        <v>Spending</v>
      </c>
      <c r="F36" s="1" t="str">
        <f>INDEX(Full_List!E$5:E$187,MATCH($A36,Full_List!$C$5:$C$187,0))</f>
        <v>Discretionary</v>
      </c>
      <c r="G36" s="1" t="s">
        <v>710</v>
      </c>
      <c r="H36" s="84" t="str" cm="1">
        <f t="array" aca="1" ref="H36" ca="1">HYPERLINK(CELL("address",INDIRECT("Full_List!C"&amp;MATCH($A36,Full_List!$C:$C,0))),"Go_to_Tracker")</f>
        <v>Go_to_Tracker</v>
      </c>
    </row>
    <row r="37" spans="1:8">
      <c r="A37" s="49" t="s">
        <v>677</v>
      </c>
      <c r="B37" s="50">
        <f>INDEX(Full_List!F$5:F$187,MATCH($A37,Full_List!$C$5:$C$187,0))</f>
        <v>125</v>
      </c>
      <c r="C37" s="50">
        <f>INDEX(Full_List!G$5:G$187,MATCH($A37,Full_List!$C$5:$C$187,0))</f>
        <v>4.125</v>
      </c>
      <c r="D37" s="50">
        <f>INDEX(Full_List!H$5:H$187,MATCH($A37,Full_List!$C$5:$C$187,0))</f>
        <v>5.625</v>
      </c>
      <c r="E37" s="1" t="str">
        <f>INDEX(Full_List!D$5:D$187,MATCH($A37,Full_List!$C$5:$C$187,0))</f>
        <v xml:space="preserve">Spending </v>
      </c>
      <c r="F37" s="1" t="str">
        <f>INDEX(Full_List!E$5:E$187,MATCH($A37,Full_List!$C$5:$C$187,0))</f>
        <v>Discretionary</v>
      </c>
      <c r="G37" s="1" t="s">
        <v>714</v>
      </c>
      <c r="H37" s="84" t="str" cm="1">
        <f t="array" aca="1" ref="H37" ca="1">HYPERLINK(CELL("address",INDIRECT("Full_List!C"&amp;MATCH($A37,Full_List!$C:$C,0))),"Go_to_Tracker")</f>
        <v>Go_to_Tracker</v>
      </c>
    </row>
    <row r="38" spans="1:8">
      <c r="A38" s="49" t="s">
        <v>674</v>
      </c>
      <c r="B38" s="50">
        <f>INDEX(Full_List!F$5:F$187,MATCH($A38,Full_List!$C$5:$C$187,0))</f>
        <v>125</v>
      </c>
      <c r="C38" s="50">
        <f>INDEX(Full_List!G$5:G$187,MATCH($A38,Full_List!$C$5:$C$187,0))</f>
        <v>4.125</v>
      </c>
      <c r="D38" s="50">
        <f>INDEX(Full_List!H$5:H$187,MATCH($A38,Full_List!$C$5:$C$187,0))</f>
        <v>5.625</v>
      </c>
      <c r="E38" s="1" t="str">
        <f>INDEX(Full_List!D$5:D$187,MATCH($A38,Full_List!$C$5:$C$187,0))</f>
        <v xml:space="preserve">Spending </v>
      </c>
      <c r="F38" s="1" t="str">
        <f>INDEX(Full_List!E$5:E$187,MATCH($A38,Full_List!$C$5:$C$187,0))</f>
        <v>Competitive</v>
      </c>
      <c r="G38" s="1" t="s">
        <v>720</v>
      </c>
      <c r="H38" s="84" t="str" cm="1">
        <f t="array" aca="1" ref="H38" ca="1">HYPERLINK(CELL("address",INDIRECT("Full_List!C"&amp;MATCH($A38,Full_List!$C:$C,0))),"Go_to_Tracker")</f>
        <v>Go_to_Tracker</v>
      </c>
    </row>
    <row r="39" spans="1:8">
      <c r="A39" s="49" t="s">
        <v>160</v>
      </c>
      <c r="B39" s="50">
        <f>INDEX(Full_List!F$5:F$187,MATCH($A39,Full_List!$C$5:$C$187,0))</f>
        <v>108</v>
      </c>
      <c r="C39" s="50">
        <f>INDEX(Full_List!G$5:G$187,MATCH($A39,Full_List!$C$5:$C$187,0))</f>
        <v>3.2</v>
      </c>
      <c r="D39" s="50">
        <f>INDEX(Full_List!H$5:H$187,MATCH($A39,Full_List!$C$5:$C$187,0))</f>
        <v>4.9000000000000004</v>
      </c>
      <c r="E39" s="1" t="str">
        <f>INDEX(Full_List!D$5:D$187,MATCH($A39,Full_List!$C$5:$C$187,0))</f>
        <v>Spending</v>
      </c>
      <c r="F39" s="1" t="str">
        <f>INDEX(Full_List!E$5:E$187,MATCH($A39,Full_List!$C$5:$C$187,0))</f>
        <v>Discretionary</v>
      </c>
      <c r="G39" s="1" t="s">
        <v>710</v>
      </c>
      <c r="H39" s="84" t="str" cm="1">
        <f t="array" aca="1" ref="H39" ca="1">HYPERLINK(CELL("address",INDIRECT("Full_List!C"&amp;MATCH($A39,Full_List!$C:$C,0))),"Go_to_Tracker")</f>
        <v>Go_to_Tracker</v>
      </c>
    </row>
    <row r="40" spans="1:8" ht="30">
      <c r="A40" s="49" t="s">
        <v>113</v>
      </c>
      <c r="B40" s="50">
        <f>INDEX(Full_List!F$5:F$187,MATCH($A40,Full_List!$C$5:$C$187,0))</f>
        <v>100</v>
      </c>
      <c r="C40" s="50">
        <f>INDEX(Full_List!G$5:G$187,MATCH($A40,Full_List!$C$5:$C$187,0))</f>
        <v>3</v>
      </c>
      <c r="D40" s="50">
        <f>INDEX(Full_List!H$5:H$187,MATCH($A40,Full_List!$C$5:$C$187,0))</f>
        <v>4.5</v>
      </c>
      <c r="E40" s="1" t="str">
        <f>INDEX(Full_List!D$5:D$187,MATCH($A40,Full_List!$C$5:$C$187,0))</f>
        <v>Spending</v>
      </c>
      <c r="F40" s="1" t="str">
        <f>INDEX(Full_List!E$5:E$187,MATCH($A40,Full_List!$C$5:$C$187,0))</f>
        <v>Discretionary</v>
      </c>
      <c r="G40" s="1" t="s">
        <v>715</v>
      </c>
      <c r="H40" s="84" t="str" cm="1">
        <f t="array" aca="1" ref="H40" ca="1">HYPERLINK(CELL("address",INDIRECT("Full_List!C"&amp;MATCH($A40,Full_List!$C:$C,0))),"Go_to_Tracker")</f>
        <v>Go_to_Tracker</v>
      </c>
    </row>
    <row r="41" spans="1:8">
      <c r="A41" s="49" t="s">
        <v>662</v>
      </c>
      <c r="B41" s="50">
        <f>INDEX(Full_List!F$5:F$187,MATCH($A41,Full_List!$C$5:$C$187,0))</f>
        <v>75</v>
      </c>
      <c r="C41" s="50">
        <f>INDEX(Full_List!G$5:G$187,MATCH($A41,Full_List!$C$5:$C$187,0))</f>
        <v>2.4750000000000001</v>
      </c>
      <c r="D41" s="50">
        <f>INDEX(Full_List!H$5:H$187,MATCH($A41,Full_List!$C$5:$C$187,0))</f>
        <v>3.375</v>
      </c>
      <c r="E41" s="1" t="str">
        <f>INDEX(Full_List!D$5:D$187,MATCH($A41,Full_List!$C$5:$C$187,0))</f>
        <v>Spending</v>
      </c>
      <c r="F41" s="1" t="str">
        <f>INDEX(Full_List!E$5:E$187,MATCH($A41,Full_List!$C$5:$C$187,0))</f>
        <v>Competitive</v>
      </c>
      <c r="G41" s="1" t="s">
        <v>722</v>
      </c>
      <c r="H41" s="84" t="str" cm="1">
        <f t="array" aca="1" ref="H41" ca="1">HYPERLINK(CELL("address",INDIRECT("Full_List!C"&amp;MATCH($A41,Full_List!$C:$C,0))),"Go_to_Tracker")</f>
        <v>Go_to_Tracker</v>
      </c>
    </row>
    <row r="42" spans="1:8" ht="30">
      <c r="A42" s="49" t="s">
        <v>694</v>
      </c>
      <c r="B42" s="50">
        <f>INDEX(Full_List!F$5:F$187,MATCH($A42,Full_List!$C$5:$C$187,0))</f>
        <v>45</v>
      </c>
      <c r="C42" s="50">
        <f>INDEX(Full_List!G$5:G$187,MATCH($A42,Full_List!$C$5:$C$187,0))</f>
        <v>1.4850000000000001</v>
      </c>
      <c r="D42" s="50">
        <f>INDEX(Full_List!H$5:H$187,MATCH($A42,Full_List!$C$5:$C$187,0))</f>
        <v>2.0249999999999999</v>
      </c>
      <c r="E42" s="1" t="str">
        <f>INDEX(Full_List!D$5:D$187,MATCH($A42,Full_List!$C$5:$C$187,0))</f>
        <v xml:space="preserve">Spending </v>
      </c>
      <c r="F42" s="1" t="str">
        <f>INDEX(Full_List!E$5:E$187,MATCH($A42,Full_List!$C$5:$C$187,0))</f>
        <v>Discretionary</v>
      </c>
      <c r="G42" s="1" t="s">
        <v>721</v>
      </c>
      <c r="H42" s="84" t="str" cm="1">
        <f t="array" aca="1" ref="H42" ca="1">HYPERLINK(CELL("address",INDIRECT("Full_List!C"&amp;MATCH($A42,Full_List!$C:$C,0))),"Go_to_Tracker")</f>
        <v>Go_to_Tracker</v>
      </c>
    </row>
    <row r="43" spans="1:8">
      <c r="A43" s="49" t="s">
        <v>657</v>
      </c>
      <c r="B43" s="50">
        <f>INDEX(Full_List!F$5:F$187,MATCH($A43,Full_List!$C$5:$C$187,0))</f>
        <v>40.5</v>
      </c>
      <c r="C43" s="50">
        <f>INDEX(Full_List!G$5:G$187,MATCH($A43,Full_List!$C$5:$C$187,0))</f>
        <v>1.3365</v>
      </c>
      <c r="D43" s="50">
        <f>INDEX(Full_List!H$5:H$187,MATCH($A43,Full_List!$C$5:$C$187,0))</f>
        <v>1.8225</v>
      </c>
      <c r="E43" s="1" t="str">
        <f>INDEX(Full_List!D$5:D$187,MATCH($A43,Full_List!$C$5:$C$187,0))</f>
        <v>Spending</v>
      </c>
      <c r="F43" s="1" t="str">
        <f>INDEX(Full_List!E$5:E$187,MATCH($A43,Full_List!$C$5:$C$187,0))</f>
        <v>Discretionary</v>
      </c>
      <c r="G43" s="1" t="s">
        <v>713</v>
      </c>
      <c r="H43" s="84" t="str" cm="1">
        <f t="array" aca="1" ref="H43" ca="1">HYPERLINK(CELL("address",INDIRECT("Full_List!C"&amp;MATCH($A43,Full_List!$C:$C,0))),"Go_to_Tracker")</f>
        <v>Go_to_Tracker</v>
      </c>
    </row>
    <row r="44" spans="1:8">
      <c r="A44" s="49" t="s">
        <v>281</v>
      </c>
      <c r="B44" s="50">
        <f>INDEX(Full_List!F$5:F$187,MATCH($A44,Full_List!$C$5:$C$187,0))</f>
        <v>31</v>
      </c>
      <c r="C44" s="50">
        <f>INDEX(Full_List!G$5:G$187,MATCH($A44,Full_List!$C$5:$C$187,0))</f>
        <v>0.96</v>
      </c>
      <c r="D44" s="50">
        <f>INDEX(Full_List!H$5:H$187,MATCH($A44,Full_List!$C$5:$C$187,0))</f>
        <v>1.6</v>
      </c>
      <c r="E44" s="1" t="str">
        <f>INDEX(Full_List!D$5:D$187,MATCH($A44,Full_List!$C$5:$C$187,0))</f>
        <v>Spending</v>
      </c>
      <c r="F44" s="1" t="str">
        <f>INDEX(Full_List!E$5:E$187,MATCH($A44,Full_List!$C$5:$C$187,0))</f>
        <v>Discretionary</v>
      </c>
      <c r="G44" s="1" t="s">
        <v>718</v>
      </c>
      <c r="H44" s="84" t="str" cm="1">
        <f t="array" aca="1" ref="H44" ca="1">HYPERLINK(CELL("address",INDIRECT("Full_List!C"&amp;MATCH($A44,Full_List!$C:$C,0))),"Go_to_Tracker")</f>
        <v>Go_to_Tracker</v>
      </c>
    </row>
    <row r="45" spans="1:8">
      <c r="A45" s="49" t="s">
        <v>723</v>
      </c>
      <c r="B45" s="50">
        <f>INDEX(Full_List!F$5:F$187,MATCH($A45,Full_List!$C$5:$C$187,0))</f>
        <v>20</v>
      </c>
      <c r="C45" s="51">
        <f>INDEX(Full_List!G$5:G$187,MATCH($A45,Full_List!$C$5:$C$187,0))</f>
        <v>0.44</v>
      </c>
      <c r="D45" s="50">
        <f>INDEX(Full_List!H$5:H$187,MATCH($A45,Full_List!$C$5:$C$187,0))</f>
        <v>0.84</v>
      </c>
      <c r="E45" s="1" t="str">
        <f>INDEX(Full_List!D$5:D$187,MATCH($A45,Full_List!$C$5:$C$187,0))</f>
        <v xml:space="preserve">Spending </v>
      </c>
      <c r="F45" s="1" t="str">
        <f>INDEX(Full_List!E$5:E$187,MATCH($A45,Full_List!$C$5:$C$187,0))</f>
        <v>Competitive</v>
      </c>
      <c r="G45" s="1" t="s">
        <v>721</v>
      </c>
      <c r="H45" s="84" t="str" cm="1">
        <f t="array" aca="1" ref="H45" ca="1">HYPERLINK(CELL("address",INDIRECT("Full_List!C"&amp;MATCH($A45,Full_List!$C:$C,0))),"Go_to_Tracker")</f>
        <v>Go_to_Tracker</v>
      </c>
    </row>
    <row r="46" spans="1:8">
      <c r="A46" s="49" t="s">
        <v>669</v>
      </c>
      <c r="B46" s="50">
        <f>INDEX(Full_List!F$5:F$187,MATCH($A46,Full_List!$C$5:$C$187,0))</f>
        <v>15</v>
      </c>
      <c r="C46" s="51">
        <f>INDEX(Full_List!G$5:G$187,MATCH($A46,Full_List!$C$5:$C$187,0))</f>
        <v>0.495</v>
      </c>
      <c r="D46" s="51">
        <f>INDEX(Full_List!H$5:H$187,MATCH($A46,Full_List!$C$5:$C$187,0))</f>
        <v>0.67499999999999993</v>
      </c>
      <c r="E46" s="1" t="str">
        <f>INDEX(Full_List!D$5:D$187,MATCH($A46,Full_List!$C$5:$C$187,0))</f>
        <v xml:space="preserve">Spending </v>
      </c>
      <c r="F46" s="1" t="str">
        <f>INDEX(Full_List!E$5:E$187,MATCH($A46,Full_List!$C$5:$C$187,0))</f>
        <v>Discretionary</v>
      </c>
      <c r="G46" s="1" t="s">
        <v>722</v>
      </c>
      <c r="H46" s="84" t="str" cm="1">
        <f t="array" aca="1" ref="H46" ca="1">HYPERLINK(CELL("address",INDIRECT("Full_List!C"&amp;MATCH($A46,Full_List!$C:$C,0))),"Go_to_Tracker")</f>
        <v>Go_to_Tracker</v>
      </c>
    </row>
    <row r="47" spans="1:8">
      <c r="A47" s="49" t="s">
        <v>672</v>
      </c>
      <c r="B47" s="50">
        <f>INDEX(Full_List!F$5:F$187,MATCH($A47,Full_List!$C$5:$C$187,0))</f>
        <v>11.1</v>
      </c>
      <c r="C47" s="51">
        <f>INDEX(Full_List!G$5:G$187,MATCH($A47,Full_List!$C$5:$C$187,0))</f>
        <v>0.36630000000000001</v>
      </c>
      <c r="D47" s="51">
        <f>INDEX(Full_List!H$5:H$187,MATCH($A47,Full_List!$C$5:$C$187,0))</f>
        <v>0.49949999999999994</v>
      </c>
      <c r="E47" s="1" t="str">
        <f>INDEX(Full_List!D$5:D$187,MATCH($A47,Full_List!$C$5:$C$187,0))</f>
        <v xml:space="preserve">Spending </v>
      </c>
      <c r="F47" s="1" t="str">
        <f>INDEX(Full_List!E$5:E$187,MATCH($A47,Full_List!$C$5:$C$187,0))</f>
        <v>Discretionary</v>
      </c>
      <c r="G47" s="1" t="s">
        <v>710</v>
      </c>
      <c r="H47" s="84" t="str" cm="1">
        <f t="array" aca="1" ref="H47" ca="1">HYPERLINK(CELL("address",INDIRECT("Full_List!C"&amp;MATCH($A47,Full_List!$C:$C,0))),"Go_to_Tracker")</f>
        <v>Go_to_Tracker</v>
      </c>
    </row>
    <row r="48" spans="1:8">
      <c r="A48" s="49" t="s">
        <v>255</v>
      </c>
      <c r="B48" s="50">
        <f>INDEX(Full_List!F$5:F$187,MATCH($A48,Full_List!$C$5:$C$187,0))</f>
        <v>10</v>
      </c>
      <c r="C48" s="51">
        <f>INDEX(Full_List!G$5:G$187,MATCH($A48,Full_List!$C$5:$C$187,0))</f>
        <v>0.31</v>
      </c>
      <c r="D48" s="50">
        <f>INDEX(Full_List!H$5:H$187,MATCH($A48,Full_List!$C$5:$C$187,0))</f>
        <v>0.51</v>
      </c>
      <c r="E48" s="1" t="str">
        <f>INDEX(Full_List!D$5:D$187,MATCH($A48,Full_List!$C$5:$C$187,0))</f>
        <v>Spending</v>
      </c>
      <c r="F48" s="1" t="str">
        <f>INDEX(Full_List!E$5:E$187,MATCH($A48,Full_List!$C$5:$C$187,0))</f>
        <v>Competitive</v>
      </c>
      <c r="G48" s="1" t="s">
        <v>710</v>
      </c>
      <c r="H48" s="84" t="str" cm="1">
        <f t="array" aca="1" ref="H48" ca="1">HYPERLINK(CELL("address",INDIRECT("Full_List!C"&amp;MATCH($A48,Full_List!$C:$C,0))),"Go_to_Tracker")</f>
        <v>Go_to_Tracker</v>
      </c>
    </row>
    <row r="49" spans="1:8">
      <c r="A49" s="49" t="s">
        <v>644</v>
      </c>
      <c r="B49" s="50">
        <f>INDEX(Full_List!F$5:F$187,MATCH($A49,Full_List!$C$5:$C$187,0))</f>
        <v>10</v>
      </c>
      <c r="C49" s="51">
        <f>INDEX(Full_List!G$5:G$187,MATCH($A49,Full_List!$C$5:$C$187,0))</f>
        <v>0.33</v>
      </c>
      <c r="D49" s="51">
        <f>INDEX(Full_List!H$5:H$187,MATCH($A49,Full_List!$C$5:$C$187,0))</f>
        <v>0.44999999999999996</v>
      </c>
      <c r="E49" s="1" t="str">
        <f>INDEX(Full_List!D$5:D$187,MATCH($A49,Full_List!$C$5:$C$187,0))</f>
        <v>Spending</v>
      </c>
      <c r="F49" s="1" t="str">
        <f>INDEX(Full_List!E$5:E$187,MATCH($A49,Full_List!$C$5:$C$187,0))</f>
        <v>Competitive</v>
      </c>
      <c r="G49" s="1" t="s">
        <v>722</v>
      </c>
      <c r="H49" s="84" t="str" cm="1">
        <f t="array" aca="1" ref="H49" ca="1">HYPERLINK(CELL("address",INDIRECT("Full_List!C"&amp;MATCH($A49,Full_List!$C:$C,0))),"Go_to_Tracker")</f>
        <v>Go_to_Tracker</v>
      </c>
    </row>
    <row r="50" spans="1:8">
      <c r="A50" s="49" t="s">
        <v>666</v>
      </c>
      <c r="B50" s="50">
        <f>INDEX(Full_List!F$5:F$187,MATCH($A50,Full_List!$C$5:$C$187,0))</f>
        <v>5</v>
      </c>
      <c r="C50" s="51">
        <f>INDEX(Full_List!G$5:G$187,MATCH($A50,Full_List!$C$5:$C$187,0))</f>
        <v>0.16500000000000001</v>
      </c>
      <c r="D50" s="51">
        <f>INDEX(Full_List!H$5:H$187,MATCH($A50,Full_List!$C$5:$C$187,0))</f>
        <v>0.22499999999999998</v>
      </c>
      <c r="E50" s="1" t="str">
        <f>INDEX(Full_List!D$5:D$187,MATCH($A50,Full_List!$C$5:$C$187,0))</f>
        <v xml:space="preserve">Spending </v>
      </c>
      <c r="F50" s="1" t="str">
        <f>INDEX(Full_List!E$5:E$187,MATCH($A50,Full_List!$C$5:$C$187,0))</f>
        <v>Competitive</v>
      </c>
      <c r="G50" s="1" t="s">
        <v>722</v>
      </c>
      <c r="H50" s="84" t="str" cm="1">
        <f t="array" aca="1" ref="H50" ca="1">HYPERLINK(CELL("address",INDIRECT("Full_List!C"&amp;MATCH($A50,Full_List!$C:$C,0))),"Go_to_Tracker")</f>
        <v>Go_to_Tracker</v>
      </c>
    </row>
    <row r="51" spans="1:8">
      <c r="A51" s="49" t="s">
        <v>601</v>
      </c>
      <c r="B51" s="50">
        <f>INDEX(Full_List!F$5:F$187,MATCH($A51,Full_List!$C$5:$C$187,0))</f>
        <v>5</v>
      </c>
      <c r="C51" s="51">
        <f>INDEX(Full_List!G$5:G$187,MATCH($A51,Full_List!$C$5:$C$187,0))</f>
        <v>0.11</v>
      </c>
      <c r="D51" s="51">
        <f>INDEX(Full_List!H$5:H$187,MATCH($A51,Full_List!$C$5:$C$187,0))</f>
        <v>0.21</v>
      </c>
      <c r="E51" s="1" t="str">
        <f>INDEX(Full_List!D$5:D$187,MATCH($A51,Full_List!$C$5:$C$187,0))</f>
        <v xml:space="preserve">Spending </v>
      </c>
      <c r="F51" s="1" t="str">
        <f>INDEX(Full_List!E$5:E$187,MATCH($A51,Full_List!$C$5:$C$187,0))</f>
        <v>Competitive</v>
      </c>
      <c r="G51" s="1" t="s">
        <v>710</v>
      </c>
      <c r="H51" s="84" t="str" cm="1">
        <f t="array" aca="1" ref="H51" ca="1">HYPERLINK(CELL("address",INDIRECT("Full_List!C"&amp;MATCH($A51,Full_List!$C:$C,0))),"Go_to_Tracker")</f>
        <v>Go_to_Tracker</v>
      </c>
    </row>
    <row r="52" spans="1:8">
      <c r="A52" s="49" t="s">
        <v>614</v>
      </c>
      <c r="B52" s="50">
        <f>INDEX(Full_List!F$5:F$187,MATCH($A52,Full_List!$C$5:$C$187,0))</f>
        <v>2</v>
      </c>
      <c r="C52" s="51">
        <f>INDEX(Full_List!G$5:G$187,MATCH($A52,Full_List!$C$5:$C$187,0))</f>
        <v>0.14000000000000001</v>
      </c>
      <c r="D52" s="51">
        <f>INDEX(Full_List!H$5:H$187,MATCH($A52,Full_List!$C$5:$C$187,0))</f>
        <v>0.22</v>
      </c>
      <c r="E52" s="1" t="str">
        <f>INDEX(Full_List!D$5:D$187,MATCH($A52,Full_List!$C$5:$C$187,0))</f>
        <v xml:space="preserve">Grant </v>
      </c>
      <c r="F52" s="1" t="str">
        <f>INDEX(Full_List!E$5:E$187,MATCH($A52,Full_List!$C$5:$C$187,0))</f>
        <v>Competitive</v>
      </c>
      <c r="G52" s="1" t="s">
        <v>719</v>
      </c>
      <c r="H52" s="84" t="str" cm="1">
        <f t="array" aca="1" ref="H52" ca="1">HYPERLINK(CELL("address",INDIRECT("Full_List!C"&amp;MATCH($A52,Full_List!$C:$C,0))),"Go_to_Tracker")</f>
        <v>Go_to_Tracker</v>
      </c>
    </row>
    <row r="53" spans="1:8">
      <c r="A53" s="52" t="s">
        <v>596</v>
      </c>
      <c r="B53" s="50">
        <f>INDEX(Full_List!F$5:F$187,MATCH($A53,Full_List!$C$5:$C$187,0))</f>
        <v>1</v>
      </c>
      <c r="C53" s="51">
        <f>INDEX(Full_List!G$5:G$187,MATCH($A53,Full_List!$C$5:$C$187,0))</f>
        <v>2.1999999999999999E-2</v>
      </c>
      <c r="D53" s="51">
        <f>INDEX(Full_List!H$5:H$187,MATCH($A53,Full_List!$C$5:$C$187,0))</f>
        <v>4.2000000000000003E-2</v>
      </c>
      <c r="E53" s="1" t="str">
        <f>INDEX(Full_List!D$5:D$187,MATCH($A53,Full_List!$C$5:$C$187,0))</f>
        <v xml:space="preserve">Spending </v>
      </c>
      <c r="F53" s="1" t="str">
        <f>INDEX(Full_List!E$5:E$187,MATCH($A53,Full_List!$C$5:$C$187,0))</f>
        <v>Discretionary</v>
      </c>
      <c r="G53" s="1" t="s">
        <v>721</v>
      </c>
      <c r="H53" s="84" t="str" cm="1">
        <f t="array" aca="1" ref="H53" ca="1">HYPERLINK(CELL("address",INDIRECT("Full_List!C"&amp;MATCH($A53,Full_List!$C:$C,0))),"Go_to_Tracker")</f>
        <v>Go_to_Tracker</v>
      </c>
    </row>
    <row r="54" spans="1:8">
      <c r="A54" s="53" t="s">
        <v>702</v>
      </c>
      <c r="B54" s="54" t="s">
        <v>702</v>
      </c>
      <c r="C54" s="82">
        <f>SUM(C4:C53)</f>
        <v>6358.8397999999997</v>
      </c>
      <c r="D54" s="82">
        <f>SUM(D4:D53)</f>
        <v>10856.818999999998</v>
      </c>
      <c r="E54" s="54" t="s">
        <v>702</v>
      </c>
      <c r="F54" s="54" t="s">
        <v>702</v>
      </c>
      <c r="G54" s="54" t="s">
        <v>702</v>
      </c>
      <c r="H54" s="55" t="s">
        <v>702</v>
      </c>
    </row>
    <row r="55" spans="1:8">
      <c r="A55" s="56" t="s">
        <v>702</v>
      </c>
      <c r="B55" s="44" t="s">
        <v>702</v>
      </c>
      <c r="C55" s="60" t="s">
        <v>15</v>
      </c>
      <c r="D55" s="61" t="s">
        <v>16</v>
      </c>
      <c r="E55" s="44" t="s">
        <v>702</v>
      </c>
      <c r="F55" s="44" t="s">
        <v>702</v>
      </c>
      <c r="G55" s="44" t="s">
        <v>702</v>
      </c>
      <c r="H55" s="57" t="s">
        <v>702</v>
      </c>
    </row>
    <row r="56" spans="1:8">
      <c r="A56" s="58" t="s">
        <v>702</v>
      </c>
      <c r="B56" s="59" t="s">
        <v>702</v>
      </c>
      <c r="C56" s="62" t="s">
        <v>703</v>
      </c>
      <c r="D56" s="62"/>
      <c r="E56" s="59" t="s">
        <v>702</v>
      </c>
      <c r="F56" s="59" t="s">
        <v>702</v>
      </c>
      <c r="G56" s="59" t="s">
        <v>702</v>
      </c>
      <c r="H56" s="45" t="s">
        <v>702</v>
      </c>
    </row>
  </sheetData>
  <mergeCells count="1">
    <mergeCell ref="C2:D2"/>
  </mergeCell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b182a6fd-0b0a-4dd6-9b08-495f7c06f16a">
      <Terms xmlns="http://schemas.microsoft.com/office/infopath/2007/PartnerControls"/>
    </lcf76f155ced4ddcb4097134ff3c332f>
    <TaxCatchAll xmlns="93c4f76c-0eb2-4689-9f14-e5bb140057a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FC096BA58794C4091793303FB72D693" ma:contentTypeVersion="16" ma:contentTypeDescription="Create a new document." ma:contentTypeScope="" ma:versionID="1982828ea969f54873557a14ae460780">
  <xsd:schema xmlns:xsd="http://www.w3.org/2001/XMLSchema" xmlns:xs="http://www.w3.org/2001/XMLSchema" xmlns:p="http://schemas.microsoft.com/office/2006/metadata/properties" xmlns:ns2="b182a6fd-0b0a-4dd6-9b08-495f7c06f16a" xmlns:ns3="93c4f76c-0eb2-4689-9f14-e5bb140057a5" targetNamespace="http://schemas.microsoft.com/office/2006/metadata/properties" ma:root="true" ma:fieldsID="485b9520e4d8c8a2e289b13629efc493" ns2:_="" ns3:_="">
    <xsd:import namespace="b182a6fd-0b0a-4dd6-9b08-495f7c06f16a"/>
    <xsd:import namespace="93c4f76c-0eb2-4689-9f14-e5bb140057a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MediaServiceObjectDetectorVersions" minOccurs="0"/>
                <xsd:element ref="ns3:TaxCatchAll"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82a6fd-0b0a-4dd6-9b08-495f7c06f1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a2157d8-ccc1-4fc8-a2a4-3f8f6553454f"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3c4f76c-0eb2-4689-9f14-e5bb140057a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f85a5da9-6b86-45ba-bfb2-c92968ef7e0f}" ma:internalName="TaxCatchAll" ma:showField="CatchAllData" ma:web="93c4f76c-0eb2-4689-9f14-e5bb140057a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8254A54-53BF-4481-9FC4-8F348AD058B2}"/>
</file>

<file path=customXml/itemProps2.xml><?xml version="1.0" encoding="utf-8"?>
<ds:datastoreItem xmlns:ds="http://schemas.openxmlformats.org/officeDocument/2006/customXml" ds:itemID="{F600B55D-B53C-42F4-9914-234FB95ADC10}"/>
</file>

<file path=customXml/itemProps3.xml><?xml version="1.0" encoding="utf-8"?>
<ds:datastoreItem xmlns:ds="http://schemas.openxmlformats.org/officeDocument/2006/customXml" ds:itemID="{F05E5C4B-C314-4E1E-AB3F-DC90C9F1004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2022-11-08T13:53:21Z</dcterms:created>
  <dcterms:modified xsi:type="dcterms:W3CDTF">2023-09-01T16:41:46Z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0x0101004FC096BA58794C4091793303FB72D693</vt:lpwstr>
  </property>
  <property fmtid="{D5CDD505-2E9C-101B-9397-08002B2CF9AE}" pid="3" name="MediaServiceImageTags">
    <vt:lpwstr/>
  </property>
</Properties>
</file>